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CONIFA Summary" sheetId="2" r:id="rId1"/>
    <sheet name="CONIFA Transactions" sheetId="1" r:id="rId2"/>
    <sheet name="Per-Anders" sheetId="5" r:id="rId3"/>
    <sheet name="Euros by Kristof" sheetId="6" r:id="rId4"/>
    <sheet name="Euros by Malcolm" sheetId="7" r:id="rId5"/>
  </sheets>
  <calcPr calcId="145621"/>
</workbook>
</file>

<file path=xl/calcChain.xml><?xml version="1.0" encoding="utf-8"?>
<calcChain xmlns="http://schemas.openxmlformats.org/spreadsheetml/2006/main">
  <c r="C12" i="5" l="1"/>
  <c r="E33" i="5"/>
  <c r="E32" i="5"/>
  <c r="F79" i="7" l="1"/>
  <c r="F62" i="7"/>
  <c r="F41" i="7"/>
  <c r="F28" i="7"/>
  <c r="F22" i="7"/>
  <c r="G43" i="7" s="1"/>
  <c r="G66" i="7" s="1"/>
  <c r="G44" i="6" l="1"/>
  <c r="F44" i="6"/>
  <c r="H39" i="6"/>
  <c r="H36" i="6"/>
  <c r="H35" i="6"/>
  <c r="F32" i="6"/>
  <c r="H26" i="6"/>
  <c r="G24" i="6"/>
  <c r="F24" i="6"/>
  <c r="H23" i="6"/>
  <c r="H22" i="6"/>
  <c r="H21" i="6"/>
  <c r="G18" i="6"/>
  <c r="F18" i="6"/>
  <c r="H17" i="6"/>
  <c r="H16" i="6"/>
  <c r="H15" i="6"/>
  <c r="H14" i="6"/>
  <c r="H13" i="6"/>
  <c r="H12" i="6"/>
  <c r="H11" i="6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6" i="1" s="1"/>
  <c r="I9" i="1"/>
  <c r="H9" i="1"/>
  <c r="E8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5" i="5"/>
  <c r="C36" i="5"/>
  <c r="C35" i="5" s="1"/>
  <c r="C38" i="5"/>
  <c r="E38" i="5" s="1"/>
  <c r="E39" i="5"/>
  <c r="E40" i="5"/>
  <c r="E42" i="5"/>
  <c r="E43" i="5"/>
  <c r="C45" i="5"/>
  <c r="E45" i="5" s="1"/>
  <c r="E46" i="5"/>
  <c r="C48" i="5"/>
  <c r="E48" i="5" s="1"/>
  <c r="E49" i="5"/>
  <c r="E56" i="5"/>
  <c r="E12" i="5" l="1"/>
  <c r="C51" i="5"/>
  <c r="D9" i="2"/>
  <c r="G11" i="2"/>
  <c r="H11" i="2" s="1"/>
  <c r="G12" i="2"/>
  <c r="H12" i="2" s="1"/>
  <c r="G10" i="2"/>
  <c r="H10" i="2" s="1"/>
  <c r="G9" i="2"/>
  <c r="H9" i="2" s="1"/>
  <c r="G8" i="2"/>
  <c r="H8" i="2" s="1"/>
  <c r="C8" i="2"/>
  <c r="C14" i="2" s="1"/>
  <c r="D14" i="2" s="1"/>
  <c r="C9" i="2"/>
  <c r="G14" i="2" l="1"/>
  <c r="H14" i="2" s="1"/>
  <c r="D8" i="2"/>
  <c r="G16" i="2"/>
  <c r="H16" i="2" s="1"/>
  <c r="C53" i="5"/>
  <c r="C59" i="5" s="1"/>
  <c r="E51" i="5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6" i="1" s="1"/>
  <c r="E53" i="5" l="1"/>
  <c r="E59" i="5" s="1"/>
  <c r="G32" i="5"/>
  <c r="G33" i="5"/>
  <c r="G36" i="5"/>
  <c r="G51" i="5"/>
  <c r="G19" i="5"/>
  <c r="G23" i="5"/>
  <c r="G27" i="5"/>
  <c r="G31" i="5"/>
  <c r="G38" i="5"/>
  <c r="G40" i="5"/>
  <c r="G35" i="5"/>
  <c r="G13" i="5"/>
  <c r="G15" i="5"/>
  <c r="G17" i="5"/>
  <c r="G21" i="5"/>
  <c r="G25" i="5"/>
  <c r="G29" i="5"/>
  <c r="G43" i="5"/>
  <c r="G48" i="5"/>
  <c r="G42" i="5"/>
  <c r="G18" i="5"/>
  <c r="G45" i="5"/>
  <c r="G20" i="5"/>
  <c r="G30" i="5"/>
  <c r="G14" i="5"/>
  <c r="G39" i="5"/>
  <c r="G16" i="5"/>
  <c r="G26" i="5"/>
  <c r="G46" i="5"/>
  <c r="G28" i="5"/>
  <c r="G12" i="5"/>
  <c r="G22" i="5"/>
  <c r="G49" i="5"/>
  <c r="G24" i="5"/>
</calcChain>
</file>

<file path=xl/sharedStrings.xml><?xml version="1.0" encoding="utf-8"?>
<sst xmlns="http://schemas.openxmlformats.org/spreadsheetml/2006/main" count="229" uniqueCount="182">
  <si>
    <t>+</t>
  </si>
  <si>
    <t>-</t>
  </si>
  <si>
    <t>Credit</t>
  </si>
  <si>
    <t>Debit</t>
  </si>
  <si>
    <t>Bank services</t>
  </si>
  <si>
    <t>Jens Jockel, South America</t>
  </si>
  <si>
    <t>Bank charge service</t>
  </si>
  <si>
    <t>Membership Claudio Girardi</t>
  </si>
  <si>
    <t>Membership Kurdistan</t>
  </si>
  <si>
    <t>Membership Darfur</t>
  </si>
  <si>
    <t>Membership Sapmi</t>
  </si>
  <si>
    <t>Travel expenses Abkhazia</t>
  </si>
  <si>
    <t>Membership Tibet</t>
  </si>
  <si>
    <t>Membership Lezgin</t>
  </si>
  <si>
    <t>Membership Szekelyföld LE</t>
  </si>
  <si>
    <t>Membership Nagorno Karabakh</t>
  </si>
  <si>
    <t>Membership Ryukyu</t>
  </si>
  <si>
    <t>Membership Ellan Vannin</t>
  </si>
  <si>
    <t>Membership Northern Cyprus</t>
  </si>
  <si>
    <t>Part payment WFC2014 photographer</t>
  </si>
  <si>
    <t>Membership Tamil Eelam</t>
  </si>
  <si>
    <t>?</t>
  </si>
  <si>
    <t xml:space="preserve">Travel expenses  </t>
  </si>
  <si>
    <t>Membership Abkhazia</t>
  </si>
  <si>
    <t>Membership South Ossetia</t>
  </si>
  <si>
    <t>Membership United Korean</t>
  </si>
  <si>
    <t>End payment WFC2014 photographer</t>
  </si>
  <si>
    <t>Membership Chagos Island</t>
  </si>
  <si>
    <t>Membership Panjab</t>
  </si>
  <si>
    <t>Outgoing balance</t>
  </si>
  <si>
    <t>Incoming balance</t>
  </si>
  <si>
    <t>Euros (€)</t>
  </si>
  <si>
    <t>Swedish crowns (SEK)</t>
  </si>
  <si>
    <t>Incomes</t>
  </si>
  <si>
    <t>Costs</t>
  </si>
  <si>
    <t>SEK</t>
  </si>
  <si>
    <t>Euro</t>
  </si>
  <si>
    <t>Membership fees</t>
  </si>
  <si>
    <t>Wiseweb IT cost</t>
  </si>
  <si>
    <t>IT costs</t>
  </si>
  <si>
    <t>Bank costs</t>
  </si>
  <si>
    <t>Travel expenses</t>
  </si>
  <si>
    <t>Marketing bureau</t>
  </si>
  <si>
    <t>Samuraj Marketing bureau</t>
  </si>
  <si>
    <t>Summary:</t>
  </si>
  <si>
    <t>In total (private + company):</t>
  </si>
  <si>
    <t>Private (personal) loan to ConIFA:</t>
  </si>
  <si>
    <t>2013 - 2015 SUMMARY:</t>
  </si>
  <si>
    <t xml:space="preserve"> 2015 SUMMARY:</t>
  </si>
  <si>
    <t>Miscellaneous</t>
  </si>
  <si>
    <t>A - 45</t>
  </si>
  <si>
    <t>Administrative costs, Annual reports</t>
  </si>
  <si>
    <t>A - 54</t>
  </si>
  <si>
    <t>CONIFA Properties Ltd</t>
  </si>
  <si>
    <t>Bristols Who is Who</t>
  </si>
  <si>
    <t>A - 50</t>
  </si>
  <si>
    <t>A - 36</t>
  </si>
  <si>
    <t>A - 28</t>
  </si>
  <si>
    <t>Marketing costs</t>
  </si>
  <si>
    <t>Apartment rental for participants</t>
  </si>
  <si>
    <t>A - 2</t>
  </si>
  <si>
    <t>AGM, Skopje</t>
  </si>
  <si>
    <t>A - 30</t>
  </si>
  <si>
    <t>A - 29</t>
  </si>
  <si>
    <t>A - 25</t>
  </si>
  <si>
    <t>A - 20</t>
  </si>
  <si>
    <t>A - 13</t>
  </si>
  <si>
    <t>A - 10</t>
  </si>
  <si>
    <t>A - 5</t>
  </si>
  <si>
    <t>A - 3</t>
  </si>
  <si>
    <t>Travel costs</t>
  </si>
  <si>
    <t>Journal</t>
  </si>
  <si>
    <t>EXPENSES 2015</t>
  </si>
  <si>
    <t>APPROVED EXPENSES 2014</t>
  </si>
  <si>
    <t>APPROVED EXPENSES 2013</t>
  </si>
  <si>
    <t>Currency exchange</t>
  </si>
  <si>
    <t>WFC2014 photographer</t>
  </si>
  <si>
    <t>january - december 2015</t>
  </si>
  <si>
    <t>account transactions for the fiscal year,</t>
  </si>
  <si>
    <t>Account balance</t>
  </si>
  <si>
    <t xml:space="preserve"> Annual Result:</t>
  </si>
  <si>
    <t>Annual result = Incomes - Expenses during the fiscal year of 2015 (1st january - 31st December)</t>
  </si>
  <si>
    <t>Northgrow Sweden AB cost expendures doesn´t include Swedish VAT, which will</t>
  </si>
  <si>
    <t xml:space="preserve">be added when the claim settles (VAT, 25 %). No VAT for the private loan, </t>
  </si>
  <si>
    <t>Per-Anders/NGS AB will not charge any interest rate for any of the costs declared above</t>
  </si>
  <si>
    <t>ConIFA EURO 2015</t>
  </si>
  <si>
    <t>HUF / € 305</t>
  </si>
  <si>
    <t>17-21 June 2015</t>
  </si>
  <si>
    <t>net amount</t>
  </si>
  <si>
    <t>VAT</t>
  </si>
  <si>
    <t>total amount</t>
  </si>
  <si>
    <t>paid by</t>
  </si>
  <si>
    <t>remarks</t>
  </si>
  <si>
    <t>HOTELS</t>
  </si>
  <si>
    <t>Hotel Nagyerdő</t>
  </si>
  <si>
    <t>Laci Panzió</t>
  </si>
  <si>
    <t>Campus Hotel 1.</t>
  </si>
  <si>
    <t>Campus Hotel 2.</t>
  </si>
  <si>
    <t>Divinus Hotel</t>
  </si>
  <si>
    <t>Hotel Felvidék 1.</t>
  </si>
  <si>
    <t>Hotel Felvidék 2.</t>
  </si>
  <si>
    <t>Sport Hotel</t>
  </si>
  <si>
    <t>FOOD</t>
  </si>
  <si>
    <t>Campus Hotel</t>
  </si>
  <si>
    <t>STADIUM</t>
  </si>
  <si>
    <t>rental</t>
  </si>
  <si>
    <t>ambulance</t>
  </si>
  <si>
    <t>security</t>
  </si>
  <si>
    <t>medical staff</t>
  </si>
  <si>
    <t>balls, equipments</t>
  </si>
  <si>
    <t>others</t>
  </si>
  <si>
    <t>MISCELLANEOUS</t>
  </si>
  <si>
    <t>wristband</t>
  </si>
  <si>
    <t>T-shirts</t>
  </si>
  <si>
    <t>design</t>
  </si>
  <si>
    <t>accounting</t>
  </si>
  <si>
    <t>cups and medals</t>
  </si>
  <si>
    <t>google ads</t>
  </si>
  <si>
    <t>bus 1</t>
  </si>
  <si>
    <t>web</t>
  </si>
  <si>
    <t>bus2</t>
  </si>
  <si>
    <t>TOTAL</t>
  </si>
  <si>
    <t>the VAT to be refund within 6 months (if all invoives are paid)</t>
  </si>
  <si>
    <t>still unpaid invoices:  4920</t>
  </si>
  <si>
    <t>ConIFA Euros 2015. Debrecen</t>
  </si>
  <si>
    <t>Expenditure</t>
  </si>
  <si>
    <t>Pre Hungary</t>
  </si>
  <si>
    <t>Travel</t>
  </si>
  <si>
    <t>GBP</t>
  </si>
  <si>
    <t>Meeting Samson Sport and G Luke</t>
  </si>
  <si>
    <t>Flights</t>
  </si>
  <si>
    <t xml:space="preserve">Accommodation </t>
  </si>
  <si>
    <t>Stadia Visit</t>
  </si>
  <si>
    <t>Meeting G Martin</t>
  </si>
  <si>
    <t>(2 nights)</t>
  </si>
  <si>
    <t>Euros Draw in IOM</t>
  </si>
  <si>
    <t>Two tables and sponsorship of R Fowler</t>
  </si>
  <si>
    <t>Pull up banners</t>
  </si>
  <si>
    <t xml:space="preserve">Accommodation European Director </t>
  </si>
  <si>
    <t>Accommodation Padania Delegates</t>
  </si>
  <si>
    <t>Draw equipment</t>
  </si>
  <si>
    <t>Hungary (Budapest)</t>
  </si>
  <si>
    <t>Visit to Budapest to view Stadia</t>
  </si>
  <si>
    <t>Hungary (Debrecen)</t>
  </si>
  <si>
    <t>Visit to finalize tournament</t>
  </si>
  <si>
    <t>6/11 to 11/11</t>
  </si>
  <si>
    <t>Train Luton/Gatwick</t>
  </si>
  <si>
    <t>Cash given to Kristof</t>
  </si>
  <si>
    <t>Deposit Stadium</t>
  </si>
  <si>
    <t>Deposit County of Nice Hotel</t>
  </si>
  <si>
    <t>Deposit Ellan Vannin Hotel</t>
  </si>
  <si>
    <t>Income</t>
  </si>
  <si>
    <t xml:space="preserve">Ellan Vannin Investment </t>
  </si>
  <si>
    <t>Ellan Vannin Additional Delegates</t>
  </si>
  <si>
    <t xml:space="preserve">Ellan Vannin Additional Room Costs </t>
  </si>
  <si>
    <t>As at 11/6</t>
  </si>
  <si>
    <t>Shortfall</t>
  </si>
  <si>
    <t>Funded by MB</t>
  </si>
  <si>
    <t>Estimated Further Funding</t>
  </si>
  <si>
    <t>EV Hotel</t>
  </si>
  <si>
    <t>County of Nice Hotel</t>
  </si>
  <si>
    <t>Padania Hotel</t>
  </si>
  <si>
    <t>Szekerlyland, Felvidek, Romani</t>
  </si>
  <si>
    <t>Stadia</t>
  </si>
  <si>
    <t>(Trophies etc covered by cash)</t>
  </si>
  <si>
    <t>Last night function</t>
  </si>
  <si>
    <t>To be financed through</t>
  </si>
  <si>
    <t>County of Nice Investment</t>
  </si>
  <si>
    <t>Szeckerly Investment</t>
  </si>
  <si>
    <t>To be cash neutral next week 4,000 tickets have to be sold</t>
  </si>
  <si>
    <t>All invoices are being made out to Kristofs Company</t>
  </si>
  <si>
    <t>In Malta Assist Sport Management Ltd which will</t>
  </si>
  <si>
    <t>enable a proportion of the VAT to be reclaimed (approx €4,000)</t>
  </si>
  <si>
    <t>Kristof has so far used cash to pay the deposits</t>
  </si>
  <si>
    <t>for the three other teams on their hotels, tee shirts and wrist bands.</t>
  </si>
  <si>
    <t xml:space="preserve">approximately €30-32k was paid by Malcolm, the rest by me </t>
  </si>
  <si>
    <t>Web page sponsor</t>
  </si>
  <si>
    <t>STRIPE - websponsorship</t>
  </si>
  <si>
    <t xml:space="preserve">JJ allowance </t>
  </si>
  <si>
    <t>Membership Somaliland</t>
  </si>
  <si>
    <t>Membership Western Armenia</t>
  </si>
  <si>
    <t>doesn´t include Malcolms expenses for the draw cermony on IOM and his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</si>
</sst>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r&quot;_-;\-* #,##0.00\ &quot;kr&quot;_-;_-* &quot;-&quot;??\ &quot;kr&quot;_-;_-@_-"/>
    <numFmt numFmtId="164" formatCode="[$€-2]\ #,##0.00;\-[$€-2]\ #,##0.00"/>
    <numFmt numFmtId="165" formatCode="_-[$€-2]\ * #,##0.00_-;\-[$€-2]\ * #,##0.00_-;_-[$€-2]\ * &quot;-&quot;??_-;_-@_-"/>
    <numFmt numFmtId="166" formatCode="0.0%"/>
    <numFmt numFmtId="167" formatCode="#,##0\ [$€-1];[Red]\-#,##0\ [$€-1]"/>
    <numFmt numFmtId="168" formatCode="[$€-2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9"/>
      <color rgb="FF333333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2" fillId="0" borderId="0"/>
  </cellStyleXfs>
  <cellXfs count="60">
    <xf numFmtId="0" fontId="0" fillId="0" borderId="0" xfId="0"/>
    <xf numFmtId="44" fontId="0" fillId="0" borderId="0" xfId="1" applyFont="1" applyAlignment="1">
      <alignment horizontal="center"/>
    </xf>
    <xf numFmtId="44" fontId="0" fillId="0" borderId="0" xfId="1" applyFont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4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right"/>
    </xf>
    <xf numFmtId="44" fontId="0" fillId="0" borderId="1" xfId="0" applyNumberFormat="1" applyBorder="1"/>
    <xf numFmtId="165" fontId="2" fillId="0" borderId="5" xfId="0" applyNumberFormat="1" applyFont="1" applyBorder="1"/>
    <xf numFmtId="44" fontId="2" fillId="0" borderId="5" xfId="0" applyNumberFormat="1" applyFont="1" applyBorder="1"/>
    <xf numFmtId="0" fontId="2" fillId="0" borderId="5" xfId="0" applyFont="1" applyBorder="1"/>
    <xf numFmtId="0" fontId="2" fillId="2" borderId="0" xfId="0" applyFont="1" applyFill="1"/>
    <xf numFmtId="0" fontId="2" fillId="0" borderId="5" xfId="0" applyFont="1" applyBorder="1" applyAlignment="1">
      <alignment horizontal="right"/>
    </xf>
    <xf numFmtId="166" fontId="2" fillId="0" borderId="1" xfId="2" applyNumberFormat="1" applyFont="1" applyBorder="1" applyAlignment="1">
      <alignment horizontal="center"/>
    </xf>
    <xf numFmtId="165" fontId="2" fillId="0" borderId="1" xfId="0" applyNumberFormat="1" applyFont="1" applyBorder="1"/>
    <xf numFmtId="44" fontId="2" fillId="0" borderId="1" xfId="0" applyNumberFormat="1" applyFont="1" applyBorder="1"/>
    <xf numFmtId="166" fontId="0" fillId="0" borderId="0" xfId="2" applyNumberFormat="1" applyFont="1" applyAlignment="1">
      <alignment horizontal="center"/>
    </xf>
    <xf numFmtId="165" fontId="0" fillId="0" borderId="0" xfId="0" applyNumberFormat="1" applyFont="1"/>
    <xf numFmtId="166" fontId="0" fillId="0" borderId="1" xfId="2" applyNumberFormat="1" applyFont="1" applyBorder="1" applyAlignment="1">
      <alignment horizontal="center"/>
    </xf>
    <xf numFmtId="44" fontId="2" fillId="0" borderId="1" xfId="1" applyFont="1" applyBorder="1"/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/>
    <xf numFmtId="44" fontId="0" fillId="0" borderId="1" xfId="1" applyFont="1" applyBorder="1"/>
    <xf numFmtId="0" fontId="2" fillId="0" borderId="7" xfId="0" applyFont="1" applyBorder="1"/>
    <xf numFmtId="168" fontId="0" fillId="0" borderId="0" xfId="0" applyNumberFormat="1"/>
    <xf numFmtId="168" fontId="0" fillId="0" borderId="1" xfId="0" applyNumberFormat="1" applyBorder="1"/>
    <xf numFmtId="44" fontId="3" fillId="0" borderId="5" xfId="0" applyNumberFormat="1" applyFont="1" applyBorder="1"/>
    <xf numFmtId="168" fontId="3" fillId="0" borderId="5" xfId="0" applyNumberFormat="1" applyFont="1" applyBorder="1"/>
    <xf numFmtId="44" fontId="3" fillId="0" borderId="0" xfId="1" applyFont="1" applyAlignment="1">
      <alignment horizontal="center"/>
    </xf>
    <xf numFmtId="168" fontId="3" fillId="0" borderId="0" xfId="0" applyNumberFormat="1" applyFont="1"/>
    <xf numFmtId="0" fontId="4" fillId="0" borderId="0" xfId="0" applyFont="1"/>
    <xf numFmtId="16" fontId="2" fillId="0" borderId="0" xfId="0" applyNumberFormat="1" applyFont="1" applyAlignment="1">
      <alignment horizontal="left"/>
    </xf>
    <xf numFmtId="16" fontId="0" fillId="0" borderId="0" xfId="0" applyNumberFormat="1" applyAlignment="1">
      <alignment horizontal="left"/>
    </xf>
    <xf numFmtId="16" fontId="2" fillId="0" borderId="6" xfId="0" applyNumberFormat="1" applyFont="1" applyBorder="1" applyAlignment="1">
      <alignment horizontal="left"/>
    </xf>
    <xf numFmtId="0" fontId="0" fillId="3" borderId="0" xfId="0" applyFill="1"/>
    <xf numFmtId="0" fontId="0" fillId="0" borderId="0" xfId="0" applyBorder="1" applyAlignment="1">
      <alignment horizontal="center"/>
    </xf>
    <xf numFmtId="164" fontId="2" fillId="0" borderId="1" xfId="0" applyNumberFormat="1" applyFont="1" applyBorder="1"/>
    <xf numFmtId="0" fontId="5" fillId="0" borderId="0" xfId="0" applyFont="1"/>
    <xf numFmtId="0" fontId="7" fillId="0" borderId="0" xfId="3" applyFont="1"/>
    <xf numFmtId="0" fontId="6" fillId="0" borderId="0" xfId="3"/>
    <xf numFmtId="0" fontId="8" fillId="0" borderId="0" xfId="3" applyFont="1"/>
    <xf numFmtId="0" fontId="9" fillId="0" borderId="0" xfId="3" applyFont="1"/>
    <xf numFmtId="0" fontId="10" fillId="0" borderId="0" xfId="3" applyFont="1"/>
    <xf numFmtId="0" fontId="11" fillId="0" borderId="0" xfId="3" applyFont="1"/>
    <xf numFmtId="0" fontId="12" fillId="0" borderId="0" xfId="4"/>
    <xf numFmtId="167" fontId="12" fillId="0" borderId="0" xfId="4" applyNumberFormat="1"/>
    <xf numFmtId="167" fontId="2" fillId="0" borderId="1" xfId="0" applyNumberFormat="1" applyFont="1" applyBorder="1" applyAlignment="1">
      <alignment horizontal="center"/>
    </xf>
    <xf numFmtId="0" fontId="13" fillId="0" borderId="0" xfId="0" applyFont="1"/>
    <xf numFmtId="0" fontId="3" fillId="0" borderId="0" xfId="4" applyFont="1"/>
    <xf numFmtId="0" fontId="3" fillId="0" borderId="1" xfId="4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rocent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Liquidity (€), May - December 2015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'CONIFA Transactions'!$B$9:$B$54</c:f>
              <c:numCache>
                <c:formatCode>d\-mmm</c:formatCode>
                <c:ptCount val="46"/>
                <c:pt idx="0">
                  <c:v>42509</c:v>
                </c:pt>
                <c:pt idx="1">
                  <c:v>42509</c:v>
                </c:pt>
                <c:pt idx="2">
                  <c:v>42515</c:v>
                </c:pt>
                <c:pt idx="3">
                  <c:v>42516</c:v>
                </c:pt>
                <c:pt idx="4">
                  <c:v>42522</c:v>
                </c:pt>
                <c:pt idx="5">
                  <c:v>42522</c:v>
                </c:pt>
                <c:pt idx="6">
                  <c:v>42603</c:v>
                </c:pt>
                <c:pt idx="7">
                  <c:v>42603</c:v>
                </c:pt>
                <c:pt idx="8">
                  <c:v>42644</c:v>
                </c:pt>
                <c:pt idx="9">
                  <c:v>42644</c:v>
                </c:pt>
                <c:pt idx="10">
                  <c:v>42651</c:v>
                </c:pt>
                <c:pt idx="11">
                  <c:v>42651</c:v>
                </c:pt>
                <c:pt idx="12">
                  <c:v>42659</c:v>
                </c:pt>
                <c:pt idx="13">
                  <c:v>42659</c:v>
                </c:pt>
                <c:pt idx="14">
                  <c:v>42668</c:v>
                </c:pt>
                <c:pt idx="15">
                  <c:v>42668</c:v>
                </c:pt>
                <c:pt idx="16">
                  <c:v>42670</c:v>
                </c:pt>
                <c:pt idx="17">
                  <c:v>42670</c:v>
                </c:pt>
                <c:pt idx="18">
                  <c:v>42671</c:v>
                </c:pt>
                <c:pt idx="19">
                  <c:v>42671</c:v>
                </c:pt>
                <c:pt idx="20">
                  <c:v>42671</c:v>
                </c:pt>
                <c:pt idx="21">
                  <c:v>42673</c:v>
                </c:pt>
                <c:pt idx="22">
                  <c:v>42673</c:v>
                </c:pt>
                <c:pt idx="23">
                  <c:v>42680</c:v>
                </c:pt>
                <c:pt idx="24">
                  <c:v>42680</c:v>
                </c:pt>
                <c:pt idx="25">
                  <c:v>42680</c:v>
                </c:pt>
                <c:pt idx="26">
                  <c:v>42697</c:v>
                </c:pt>
                <c:pt idx="27">
                  <c:v>42697</c:v>
                </c:pt>
                <c:pt idx="28">
                  <c:v>42699</c:v>
                </c:pt>
                <c:pt idx="29">
                  <c:v>42705</c:v>
                </c:pt>
                <c:pt idx="30">
                  <c:v>42715</c:v>
                </c:pt>
                <c:pt idx="31">
                  <c:v>42721</c:v>
                </c:pt>
                <c:pt idx="32">
                  <c:v>42727</c:v>
                </c:pt>
                <c:pt idx="33">
                  <c:v>42727</c:v>
                </c:pt>
                <c:pt idx="34">
                  <c:v>42727</c:v>
                </c:pt>
                <c:pt idx="35">
                  <c:v>42727</c:v>
                </c:pt>
                <c:pt idx="36">
                  <c:v>42732</c:v>
                </c:pt>
                <c:pt idx="37">
                  <c:v>42732</c:v>
                </c:pt>
                <c:pt idx="38">
                  <c:v>42732</c:v>
                </c:pt>
                <c:pt idx="39">
                  <c:v>42732</c:v>
                </c:pt>
                <c:pt idx="40">
                  <c:v>42732</c:v>
                </c:pt>
                <c:pt idx="41">
                  <c:v>42733</c:v>
                </c:pt>
                <c:pt idx="42">
                  <c:v>42733</c:v>
                </c:pt>
                <c:pt idx="43">
                  <c:v>42733</c:v>
                </c:pt>
                <c:pt idx="44">
                  <c:v>42733</c:v>
                </c:pt>
                <c:pt idx="45">
                  <c:v>42733</c:v>
                </c:pt>
              </c:numCache>
            </c:numRef>
          </c:cat>
          <c:val>
            <c:numRef>
              <c:f>'CONIFA Transactions'!$J$8:$J$54</c:f>
              <c:numCache>
                <c:formatCode>[$€-2]\ #,##0.00</c:formatCode>
                <c:ptCount val="47"/>
                <c:pt idx="0">
                  <c:v>389.54485776805251</c:v>
                </c:pt>
                <c:pt idx="1">
                  <c:v>716.53172866520777</c:v>
                </c:pt>
                <c:pt idx="2">
                  <c:v>715.21881838074387</c:v>
                </c:pt>
                <c:pt idx="3">
                  <c:v>510.40481400437625</c:v>
                </c:pt>
                <c:pt idx="4">
                  <c:v>410.11378555798677</c:v>
                </c:pt>
                <c:pt idx="5">
                  <c:v>406.28446389496708</c:v>
                </c:pt>
                <c:pt idx="6">
                  <c:v>96.864332603938635</c:v>
                </c:pt>
                <c:pt idx="7">
                  <c:v>95.551422319474739</c:v>
                </c:pt>
                <c:pt idx="8">
                  <c:v>121.57877461706774</c:v>
                </c:pt>
                <c:pt idx="9">
                  <c:v>115.01422319474827</c:v>
                </c:pt>
                <c:pt idx="10">
                  <c:v>625.53719912472638</c:v>
                </c:pt>
                <c:pt idx="11">
                  <c:v>1129.7253829321662</c:v>
                </c:pt>
                <c:pt idx="12">
                  <c:v>1123.1608315098467</c:v>
                </c:pt>
                <c:pt idx="13">
                  <c:v>1631.4978118161926</c:v>
                </c:pt>
                <c:pt idx="14">
                  <c:v>1630.1849015317287</c:v>
                </c:pt>
                <c:pt idx="15">
                  <c:v>1055.7866520787748</c:v>
                </c:pt>
                <c:pt idx="16">
                  <c:v>355.56783369803077</c:v>
                </c:pt>
                <c:pt idx="17">
                  <c:v>865.43107221006562</c:v>
                </c:pt>
                <c:pt idx="18">
                  <c:v>864.11816192560173</c:v>
                </c:pt>
                <c:pt idx="19">
                  <c:v>1371.6553610503283</c:v>
                </c:pt>
                <c:pt idx="20">
                  <c:v>1879.0175054704596</c:v>
                </c:pt>
                <c:pt idx="21">
                  <c:v>1877.7045951859957</c:v>
                </c:pt>
                <c:pt idx="22">
                  <c:v>2386.9277899343547</c:v>
                </c:pt>
                <c:pt idx="23">
                  <c:v>2385.614879649891</c:v>
                </c:pt>
                <c:pt idx="24">
                  <c:v>2303.5579868708974</c:v>
                </c:pt>
                <c:pt idx="25">
                  <c:v>1852.2450765864335</c:v>
                </c:pt>
                <c:pt idx="26">
                  <c:v>1359.9037199124728</c:v>
                </c:pt>
                <c:pt idx="27">
                  <c:v>1862.9606126914662</c:v>
                </c:pt>
                <c:pt idx="28">
                  <c:v>1861.6477024070023</c:v>
                </c:pt>
                <c:pt idx="29">
                  <c:v>2365.4814004376367</c:v>
                </c:pt>
                <c:pt idx="30">
                  <c:v>2865.5032822757112</c:v>
                </c:pt>
                <c:pt idx="31">
                  <c:v>3371.8588621444201</c:v>
                </c:pt>
                <c:pt idx="32">
                  <c:v>3876.7702407002189</c:v>
                </c:pt>
                <c:pt idx="33">
                  <c:v>1141.5404814004378</c:v>
                </c:pt>
                <c:pt idx="34">
                  <c:v>936.39824945295425</c:v>
                </c:pt>
                <c:pt idx="35">
                  <c:v>1437.7680525164117</c:v>
                </c:pt>
                <c:pt idx="36">
                  <c:v>1436.4551422319478</c:v>
                </c:pt>
                <c:pt idx="37">
                  <c:v>1048.0525164113787</c:v>
                </c:pt>
                <c:pt idx="38">
                  <c:v>759.64989059080983</c:v>
                </c:pt>
                <c:pt idx="39">
                  <c:v>1259.9551422319478</c:v>
                </c:pt>
                <c:pt idx="40">
                  <c:v>1759.5809628008756</c:v>
                </c:pt>
                <c:pt idx="41">
                  <c:v>2259.0754923413569</c:v>
                </c:pt>
                <c:pt idx="42">
                  <c:v>946.16520787746208</c:v>
                </c:pt>
                <c:pt idx="43">
                  <c:v>1444.4223194748361</c:v>
                </c:pt>
                <c:pt idx="44">
                  <c:v>1443.1094091903722</c:v>
                </c:pt>
                <c:pt idx="45">
                  <c:v>2439.0962800875277</c:v>
                </c:pt>
                <c:pt idx="46">
                  <c:v>2437.783369803064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18592"/>
        <c:axId val="197853568"/>
      </c:lineChart>
      <c:dateAx>
        <c:axId val="197118592"/>
        <c:scaling>
          <c:orientation val="minMax"/>
        </c:scaling>
        <c:delete val="0"/>
        <c:axPos val="b"/>
        <c:numFmt formatCode="[$-41D]mmmm;@" sourceLinked="0"/>
        <c:majorTickMark val="none"/>
        <c:minorTickMark val="none"/>
        <c:tickLblPos val="nextTo"/>
        <c:crossAx val="197853568"/>
        <c:crosses val="autoZero"/>
        <c:auto val="1"/>
        <c:lblOffset val="100"/>
        <c:baseTimeUnit val="days"/>
        <c:majorUnit val="1"/>
        <c:majorTimeUnit val="months"/>
        <c:minorUnit val="1"/>
      </c:dateAx>
      <c:valAx>
        <c:axId val="197853568"/>
        <c:scaling>
          <c:orientation val="minMax"/>
        </c:scaling>
        <c:delete val="0"/>
        <c:axPos val="l"/>
        <c:majorGridlines/>
        <c:numFmt formatCode="[$€-2]\ #,##0.00" sourceLinked="1"/>
        <c:majorTickMark val="none"/>
        <c:minorTickMark val="none"/>
        <c:tickLblPos val="nextTo"/>
        <c:spPr>
          <a:ln w="9525">
            <a:noFill/>
          </a:ln>
        </c:spPr>
        <c:crossAx val="19711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('Per-Anders'!$B$12,'Per-Anders'!$B$35,'Per-Anders'!$B$38,'Per-Anders'!$B$45,'Per-Anders'!$B$48)</c:f>
              <c:strCache>
                <c:ptCount val="5"/>
                <c:pt idx="0">
                  <c:v>Travel costs</c:v>
                </c:pt>
                <c:pt idx="1">
                  <c:v>AGM, Skopje</c:v>
                </c:pt>
                <c:pt idx="2">
                  <c:v>Marketing costs</c:v>
                </c:pt>
                <c:pt idx="3">
                  <c:v>CONIFA Properties Ltd</c:v>
                </c:pt>
                <c:pt idx="4">
                  <c:v>Miscellaneous</c:v>
                </c:pt>
              </c:strCache>
            </c:strRef>
          </c:cat>
          <c:val>
            <c:numRef>
              <c:f>('Per-Anders'!$G$12,'Per-Anders'!$G$35,'Per-Anders'!$G$38,'Per-Anders'!$G$45,'Per-Anders'!$G$48)</c:f>
              <c:numCache>
                <c:formatCode>0.0%</c:formatCode>
                <c:ptCount val="5"/>
                <c:pt idx="0">
                  <c:v>0.48073054581692781</c:v>
                </c:pt>
                <c:pt idx="1">
                  <c:v>0.1002801374541631</c:v>
                </c:pt>
                <c:pt idx="2">
                  <c:v>0.32494916098357374</c:v>
                </c:pt>
                <c:pt idx="3">
                  <c:v>4.8635494415618506E-2</c:v>
                </c:pt>
                <c:pt idx="4">
                  <c:v>4.5404661329716899E-2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914401</xdr:colOff>
      <xdr:row>4</xdr:row>
      <xdr:rowOff>152401</xdr:rowOff>
    </xdr:to>
    <xdr:pic>
      <xdr:nvPicPr>
        <xdr:cNvPr id="2" name="Picture 2" descr="C:\Users\Skantzor\Dropbox\DESIGN\Conifa\skickatmaterialfrnconifa\25512 CONIFA Logo ARTWORK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14401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295276</xdr:colOff>
      <xdr:row>4</xdr:row>
      <xdr:rowOff>152401</xdr:rowOff>
    </xdr:to>
    <xdr:pic>
      <xdr:nvPicPr>
        <xdr:cNvPr id="2" name="Picture 2" descr="C:\Users\Skantzor\Dropbox\DESIGN\Conifa\skickatmaterialfrnconifa\25512 CONIFA Logo ARTWORK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914401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58</xdr:row>
      <xdr:rowOff>14286</xdr:rowOff>
    </xdr:from>
    <xdr:to>
      <xdr:col>12</xdr:col>
      <xdr:colOff>9524</xdr:colOff>
      <xdr:row>78</xdr:row>
      <xdr:rowOff>19049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0</xdr:row>
      <xdr:rowOff>127773</xdr:rowOff>
    </xdr:from>
    <xdr:ext cx="2352675" cy="796152"/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7773"/>
          <a:ext cx="2352675" cy="796152"/>
        </a:xfrm>
        <a:prstGeom prst="rect">
          <a:avLst/>
        </a:prstGeom>
      </xdr:spPr>
    </xdr:pic>
    <xdr:clientData/>
  </xdr:oneCellAnchor>
  <xdr:twoCellAnchor>
    <xdr:from>
      <xdr:col>1</xdr:col>
      <xdr:colOff>2476500</xdr:colOff>
      <xdr:row>2</xdr:row>
      <xdr:rowOff>57150</xdr:rowOff>
    </xdr:from>
    <xdr:to>
      <xdr:col>6</xdr:col>
      <xdr:colOff>323850</xdr:colOff>
      <xdr:row>4</xdr:row>
      <xdr:rowOff>142875</xdr:rowOff>
    </xdr:to>
    <xdr:sp macro="" textlink="">
      <xdr:nvSpPr>
        <xdr:cNvPr id="3" name="textruta 2"/>
        <xdr:cNvSpPr txBox="1"/>
      </xdr:nvSpPr>
      <xdr:spPr>
        <a:xfrm>
          <a:off x="3086100" y="438150"/>
          <a:ext cx="32385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 b="1"/>
            <a:t>ConIFA</a:t>
          </a:r>
          <a:r>
            <a:rPr lang="sv-SE" sz="2400" b="1" baseline="0"/>
            <a:t> expenses 2015</a:t>
          </a:r>
          <a:endParaRPr lang="sv-SE" sz="2400" b="1"/>
        </a:p>
      </xdr:txBody>
    </xdr:sp>
    <xdr:clientData/>
  </xdr:twoCellAnchor>
  <xdr:oneCellAnchor>
    <xdr:from>
      <xdr:col>7</xdr:col>
      <xdr:colOff>0</xdr:colOff>
      <xdr:row>6</xdr:row>
      <xdr:rowOff>76200</xdr:rowOff>
    </xdr:from>
    <xdr:ext cx="1228725" cy="474969"/>
    <xdr:pic>
      <xdr:nvPicPr>
        <xdr:cNvPr id="4" name="Bildobjekt 3" descr="http://www.vittana.org/assets/logos/deloitte-logo-19c1adf252b333088e9344f102267338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219200"/>
          <a:ext cx="1228725" cy="474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19050</xdr:colOff>
      <xdr:row>8</xdr:row>
      <xdr:rowOff>157162</xdr:rowOff>
    </xdr:from>
    <xdr:to>
      <xdr:col>15</xdr:col>
      <xdr:colOff>323850</xdr:colOff>
      <xdr:row>51</xdr:row>
      <xdr:rowOff>42862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4:M19"/>
  <sheetViews>
    <sheetView showRowColHeaders="0" tabSelected="1" zoomScale="120" zoomScaleNormal="120" workbookViewId="0">
      <selection activeCell="E14" sqref="E14"/>
    </sheetView>
  </sheetViews>
  <sheetFormatPr defaultRowHeight="15" x14ac:dyDescent="0.25"/>
  <cols>
    <col min="2" max="2" width="18.5703125" customWidth="1"/>
    <col min="3" max="3" width="13.42578125" bestFit="1" customWidth="1"/>
    <col min="4" max="4" width="11.5703125" bestFit="1" customWidth="1"/>
    <col min="6" max="6" width="22" bestFit="1" customWidth="1"/>
    <col min="7" max="7" width="13.42578125" bestFit="1" customWidth="1"/>
    <col min="8" max="8" width="11.5703125" bestFit="1" customWidth="1"/>
    <col min="13" max="13" width="10.140625" customWidth="1"/>
  </cols>
  <sheetData>
    <row r="4" spans="2:13" x14ac:dyDescent="0.25">
      <c r="L4" s="41"/>
      <c r="M4" s="41"/>
    </row>
    <row r="5" spans="2:13" x14ac:dyDescent="0.25">
      <c r="L5" s="41"/>
      <c r="M5" s="41"/>
    </row>
    <row r="7" spans="2:13" x14ac:dyDescent="0.25">
      <c r="B7" s="8" t="s">
        <v>33</v>
      </c>
      <c r="C7" s="26" t="s">
        <v>35</v>
      </c>
      <c r="D7" s="26" t="s">
        <v>36</v>
      </c>
      <c r="E7" s="4"/>
      <c r="F7" s="8" t="s">
        <v>34</v>
      </c>
      <c r="G7" s="26" t="s">
        <v>35</v>
      </c>
      <c r="H7" s="26" t="s">
        <v>36</v>
      </c>
      <c r="J7" s="56" t="s">
        <v>75</v>
      </c>
      <c r="K7" s="57"/>
    </row>
    <row r="8" spans="2:13" x14ac:dyDescent="0.25">
      <c r="B8" t="s">
        <v>37</v>
      </c>
      <c r="C8" s="9">
        <f>'CONIFA Transactions'!D16+'CONIFA Transactions'!D18+'CONIFA Transactions'!D19+'CONIFA Transactions'!D21+'CONIFA Transactions'!D25+'CONIFA Transactions'!D27+'CONIFA Transactions'!D28+'CONIFA Transactions'!D30+'CONIFA Transactions'!D35+'CONIFA Transactions'!D37+'CONIFA Transactions'!D38+'CONIFA Transactions'!D39+'CONIFA Transactions'!D40+'CONIFA Transactions'!D43+'CONIFA Transactions'!D47+'CONIFA Transactions'!D48+'CONIFA Transactions'!D49+'CONIFA Transactions'!D51+'CONIFA Transactions'!D53</f>
        <v>87710</v>
      </c>
      <c r="D8" s="10">
        <f>C8/$J$9</f>
        <v>9596.2800875273515</v>
      </c>
      <c r="F8" t="s">
        <v>39</v>
      </c>
      <c r="G8" s="9">
        <f>'CONIFA Transactions'!E32+'CONIFA Transactions'!E33+'CONIFA Transactions'!E34+'CONIFA Transactions'!E42</f>
        <v>11250</v>
      </c>
      <c r="H8" s="10">
        <f>G8/$J$9</f>
        <v>1230.8533916849015</v>
      </c>
      <c r="J8" s="7" t="s">
        <v>35</v>
      </c>
      <c r="K8" s="7" t="s">
        <v>36</v>
      </c>
    </row>
    <row r="9" spans="2:13" x14ac:dyDescent="0.25">
      <c r="B9" t="s">
        <v>176</v>
      </c>
      <c r="C9" s="9">
        <f>'CONIFA Transactions'!D9</f>
        <v>2988.66</v>
      </c>
      <c r="D9" s="10">
        <f>C9/$J$9</f>
        <v>326.98687089715531</v>
      </c>
      <c r="F9" t="s">
        <v>76</v>
      </c>
      <c r="G9" s="9">
        <f>'CONIFA Transactions'!E41+'CONIFA Transactions'!E50</f>
        <v>37000</v>
      </c>
      <c r="H9" s="10">
        <f>G9/$J$9</f>
        <v>4048.1400437636757</v>
      </c>
      <c r="J9" s="5">
        <v>9.14</v>
      </c>
      <c r="K9" s="5">
        <v>1</v>
      </c>
    </row>
    <row r="10" spans="2:13" x14ac:dyDescent="0.25">
      <c r="D10" s="10"/>
      <c r="F10" t="s">
        <v>40</v>
      </c>
      <c r="G10" s="9">
        <f>'CONIFA Transactions'!E10+'CONIFA Transactions'!E12+'CONIFA Transactions'!E13+'CONIFA Transactions'!E15+'CONIFA Transactions'!E17+'CONIFA Transactions'!E20+'CONIFA Transactions'!E22+'CONIFA Transactions'!E26+'CONIFA Transactions'!E29+'CONIFA Transactions'!E31+'CONIFA Transactions'!E36+'CONIFA Transactions'!E44+'CONIFA Transactions'!E52</f>
        <v>1179.6599999999999</v>
      </c>
      <c r="H10" s="10">
        <f>G10/$J$9</f>
        <v>129.06564551422318</v>
      </c>
    </row>
    <row r="11" spans="2:13" x14ac:dyDescent="0.25">
      <c r="D11" s="10"/>
      <c r="F11" t="s">
        <v>41</v>
      </c>
      <c r="G11" s="9">
        <f>'CONIFA Transactions'!E11+'CONIFA Transactions'!E14+'CONIFA Transactions'!E24+'CONIFA Transactions'!E45+'CONIFA Transactions'!E46</f>
        <v>17286.099999999999</v>
      </c>
      <c r="H11" s="10">
        <f>G11/$J$9</f>
        <v>1891.2582056892777</v>
      </c>
    </row>
    <row r="12" spans="2:13" x14ac:dyDescent="0.25">
      <c r="D12" s="10"/>
      <c r="F12" t="s">
        <v>42</v>
      </c>
      <c r="G12" s="9">
        <f>'CONIFA Transactions'!E23</f>
        <v>5250</v>
      </c>
      <c r="H12" s="10">
        <f>G12/$J$9</f>
        <v>574.39824945295402</v>
      </c>
    </row>
    <row r="13" spans="2:13" x14ac:dyDescent="0.25">
      <c r="D13" s="10"/>
      <c r="H13" s="10"/>
    </row>
    <row r="14" spans="2:13" x14ac:dyDescent="0.25">
      <c r="B14" s="11" t="s">
        <v>44</v>
      </c>
      <c r="C14" s="20">
        <f>SUM(C8:C13)</f>
        <v>90698.66</v>
      </c>
      <c r="D14" s="42">
        <f>C14/$J$9</f>
        <v>9923.2669584245068</v>
      </c>
      <c r="F14" s="11" t="s">
        <v>44</v>
      </c>
      <c r="G14" s="12">
        <f>SUM(G8:G13)</f>
        <v>71965.760000000009</v>
      </c>
      <c r="H14" s="42">
        <f>G14/$J$9</f>
        <v>7873.7155361050336</v>
      </c>
    </row>
    <row r="15" spans="2:13" x14ac:dyDescent="0.25">
      <c r="H15" s="10"/>
    </row>
    <row r="16" spans="2:13" x14ac:dyDescent="0.25">
      <c r="F16" s="11" t="s">
        <v>80</v>
      </c>
      <c r="G16" s="20">
        <f>(C8+C9)-(G8+G9+G10+G11+G12)</f>
        <v>18732.899999999994</v>
      </c>
      <c r="H16" s="42">
        <f>G16/$J$9</f>
        <v>2049.5514223194741</v>
      </c>
    </row>
    <row r="19" spans="2:2" x14ac:dyDescent="0.25">
      <c r="B19" s="43" t="s">
        <v>81</v>
      </c>
    </row>
  </sheetData>
  <mergeCells count="1">
    <mergeCell ref="J7:K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8"/>
  <sheetViews>
    <sheetView showRowColHeaders="0" workbookViewId="0">
      <selection activeCell="E14" sqref="E14"/>
    </sheetView>
  </sheetViews>
  <sheetFormatPr defaultRowHeight="15" x14ac:dyDescent="0.25"/>
  <cols>
    <col min="3" max="3" width="34.5703125" customWidth="1"/>
    <col min="4" max="4" width="14.85546875" customWidth="1"/>
    <col min="5" max="5" width="14.5703125" customWidth="1"/>
    <col min="6" max="6" width="17.140625" customWidth="1"/>
    <col min="7" max="7" width="6.140625" customWidth="1"/>
    <col min="8" max="8" width="16.28515625" customWidth="1"/>
    <col min="9" max="9" width="15.5703125" customWidth="1"/>
    <col min="10" max="10" width="18.7109375" customWidth="1"/>
    <col min="12" max="12" width="10.140625" customWidth="1"/>
    <col min="13" max="13" width="10.28515625" customWidth="1"/>
  </cols>
  <sheetData>
    <row r="1" spans="2:13" x14ac:dyDescent="0.25">
      <c r="L1" s="56" t="s">
        <v>75</v>
      </c>
      <c r="M1" s="57"/>
    </row>
    <row r="2" spans="2:13" x14ac:dyDescent="0.25">
      <c r="L2" s="7" t="s">
        <v>35</v>
      </c>
      <c r="M2" s="7" t="s">
        <v>36</v>
      </c>
    </row>
    <row r="3" spans="2:13" x14ac:dyDescent="0.25">
      <c r="L3" s="5">
        <v>9.14</v>
      </c>
      <c r="M3" s="5">
        <v>1</v>
      </c>
    </row>
    <row r="4" spans="2:13" x14ac:dyDescent="0.25">
      <c r="D4" s="56" t="s">
        <v>32</v>
      </c>
      <c r="E4" s="58"/>
      <c r="F4" s="57"/>
      <c r="H4" s="56" t="s">
        <v>31</v>
      </c>
      <c r="I4" s="58"/>
      <c r="J4" s="57"/>
    </row>
    <row r="5" spans="2:13" x14ac:dyDescent="0.25">
      <c r="B5" s="36" t="s">
        <v>78</v>
      </c>
    </row>
    <row r="6" spans="2:13" x14ac:dyDescent="0.25">
      <c r="B6" s="36" t="s">
        <v>77</v>
      </c>
      <c r="D6" s="7" t="s">
        <v>3</v>
      </c>
      <c r="E6" s="7" t="s">
        <v>2</v>
      </c>
      <c r="F6" s="7" t="s">
        <v>79</v>
      </c>
      <c r="H6" s="7" t="s">
        <v>3</v>
      </c>
      <c r="I6" s="7" t="s">
        <v>2</v>
      </c>
      <c r="J6" s="7" t="s">
        <v>79</v>
      </c>
    </row>
    <row r="7" spans="2:13" x14ac:dyDescent="0.25">
      <c r="D7" s="7" t="s">
        <v>0</v>
      </c>
      <c r="E7" s="7" t="s">
        <v>1</v>
      </c>
      <c r="F7" s="6"/>
      <c r="H7" s="7" t="s">
        <v>0</v>
      </c>
      <c r="I7" s="7" t="s">
        <v>1</v>
      </c>
      <c r="J7" s="6"/>
    </row>
    <row r="8" spans="2:13" ht="15.75" x14ac:dyDescent="0.25">
      <c r="B8" s="37">
        <v>42370</v>
      </c>
      <c r="C8" s="4" t="s">
        <v>30</v>
      </c>
      <c r="E8" s="1"/>
      <c r="F8" s="34">
        <v>3560.44</v>
      </c>
      <c r="G8" s="40"/>
      <c r="I8" s="30"/>
      <c r="J8" s="35">
        <f>F8/$L$3</f>
        <v>389.54485776805251</v>
      </c>
    </row>
    <row r="9" spans="2:13" x14ac:dyDescent="0.25">
      <c r="B9" s="38">
        <v>42509</v>
      </c>
      <c r="C9" t="s">
        <v>177</v>
      </c>
      <c r="D9" s="27">
        <v>2988.66</v>
      </c>
      <c r="E9" s="27"/>
      <c r="F9" s="2">
        <f>F8+D9-E9</f>
        <v>6549.1</v>
      </c>
      <c r="G9" s="40"/>
      <c r="H9" s="31">
        <f>D9/$L$3</f>
        <v>326.98687089715531</v>
      </c>
      <c r="I9" s="31">
        <f>E9/$L$3</f>
        <v>0</v>
      </c>
      <c r="J9" s="30">
        <f>J8+H9-I9</f>
        <v>716.53172866520777</v>
      </c>
    </row>
    <row r="10" spans="2:13" x14ac:dyDescent="0.25">
      <c r="B10" s="38">
        <v>42509</v>
      </c>
      <c r="C10" t="s">
        <v>6</v>
      </c>
      <c r="D10" s="27"/>
      <c r="E10" s="27">
        <v>12</v>
      </c>
      <c r="F10" s="2">
        <f>F9+D10-E10</f>
        <v>6537.1</v>
      </c>
      <c r="G10" s="40"/>
      <c r="H10" s="31">
        <f t="shared" ref="H10:H54" si="0">D10/$L$3</f>
        <v>0</v>
      </c>
      <c r="I10" s="31">
        <f t="shared" ref="I10:I54" si="1">E10/$L$3</f>
        <v>1.3129102844638949</v>
      </c>
      <c r="J10" s="30">
        <f>J9+H10-I10</f>
        <v>715.21881838074387</v>
      </c>
    </row>
    <row r="11" spans="2:13" x14ac:dyDescent="0.25">
      <c r="B11" s="38">
        <v>42515</v>
      </c>
      <c r="C11" t="s">
        <v>178</v>
      </c>
      <c r="D11" s="27"/>
      <c r="E11" s="27">
        <v>1872</v>
      </c>
      <c r="F11" s="2">
        <f t="shared" ref="F11:F54" si="2">F10+D11-E11</f>
        <v>4665.1000000000004</v>
      </c>
      <c r="G11" s="40"/>
      <c r="H11" s="31">
        <f t="shared" si="0"/>
        <v>0</v>
      </c>
      <c r="I11" s="31">
        <f t="shared" si="1"/>
        <v>204.81400437636759</v>
      </c>
      <c r="J11" s="30">
        <f t="shared" ref="J11:J54" si="3">J10+H11-I11</f>
        <v>510.40481400437625</v>
      </c>
    </row>
    <row r="12" spans="2:13" x14ac:dyDescent="0.25">
      <c r="B12" s="38">
        <v>42516</v>
      </c>
      <c r="C12" t="s">
        <v>4</v>
      </c>
      <c r="D12" s="27"/>
      <c r="E12" s="27">
        <v>916.66</v>
      </c>
      <c r="F12" s="2">
        <f t="shared" si="2"/>
        <v>3748.4400000000005</v>
      </c>
      <c r="G12" s="40"/>
      <c r="H12" s="31">
        <f t="shared" si="0"/>
        <v>0</v>
      </c>
      <c r="I12" s="31">
        <f t="shared" si="1"/>
        <v>100.29102844638949</v>
      </c>
      <c r="J12" s="30">
        <f t="shared" si="3"/>
        <v>410.11378555798677</v>
      </c>
    </row>
    <row r="13" spans="2:13" x14ac:dyDescent="0.25">
      <c r="B13" s="38">
        <v>42522</v>
      </c>
      <c r="C13" t="s">
        <v>6</v>
      </c>
      <c r="D13" s="27"/>
      <c r="E13" s="27">
        <v>35</v>
      </c>
      <c r="F13" s="2">
        <f t="shared" si="2"/>
        <v>3713.4400000000005</v>
      </c>
      <c r="G13" s="40"/>
      <c r="H13" s="31">
        <f t="shared" si="0"/>
        <v>0</v>
      </c>
      <c r="I13" s="31">
        <f t="shared" si="1"/>
        <v>3.8293216630196936</v>
      </c>
      <c r="J13" s="30">
        <f t="shared" si="3"/>
        <v>406.28446389496708</v>
      </c>
    </row>
    <row r="14" spans="2:13" x14ac:dyDescent="0.25">
      <c r="B14" s="38">
        <v>42522</v>
      </c>
      <c r="C14" t="s">
        <v>5</v>
      </c>
      <c r="D14" s="27"/>
      <c r="E14" s="27">
        <v>2828.1</v>
      </c>
      <c r="F14" s="2">
        <f t="shared" si="2"/>
        <v>885.3400000000006</v>
      </c>
      <c r="G14" s="40"/>
      <c r="H14" s="31">
        <f t="shared" si="0"/>
        <v>0</v>
      </c>
      <c r="I14" s="31">
        <f t="shared" si="1"/>
        <v>309.42013129102844</v>
      </c>
      <c r="J14" s="30">
        <f t="shared" si="3"/>
        <v>96.864332603938635</v>
      </c>
    </row>
    <row r="15" spans="2:13" x14ac:dyDescent="0.25">
      <c r="B15" s="38">
        <v>42603</v>
      </c>
      <c r="C15" t="s">
        <v>6</v>
      </c>
      <c r="D15" s="27"/>
      <c r="E15" s="27">
        <v>12</v>
      </c>
      <c r="F15" s="2">
        <f t="shared" si="2"/>
        <v>873.3400000000006</v>
      </c>
      <c r="G15" s="40"/>
      <c r="H15" s="31">
        <f t="shared" si="0"/>
        <v>0</v>
      </c>
      <c r="I15" s="31">
        <f t="shared" si="1"/>
        <v>1.3129102844638949</v>
      </c>
      <c r="J15" s="30">
        <f t="shared" si="3"/>
        <v>95.551422319474739</v>
      </c>
    </row>
    <row r="16" spans="2:13" x14ac:dyDescent="0.25">
      <c r="B16" s="38">
        <v>42603</v>
      </c>
      <c r="C16" t="s">
        <v>7</v>
      </c>
      <c r="D16" s="27">
        <v>237.89</v>
      </c>
      <c r="E16" s="27"/>
      <c r="F16" s="2">
        <f t="shared" si="2"/>
        <v>1111.2300000000005</v>
      </c>
      <c r="G16" s="40"/>
      <c r="H16" s="31">
        <f t="shared" si="0"/>
        <v>26.027352297592994</v>
      </c>
      <c r="I16" s="31">
        <f t="shared" si="1"/>
        <v>0</v>
      </c>
      <c r="J16" s="30">
        <f t="shared" si="3"/>
        <v>121.57877461706774</v>
      </c>
    </row>
    <row r="17" spans="2:10" x14ac:dyDescent="0.25">
      <c r="B17" s="38">
        <v>42644</v>
      </c>
      <c r="C17" t="s">
        <v>6</v>
      </c>
      <c r="D17" s="27"/>
      <c r="E17" s="27">
        <v>60</v>
      </c>
      <c r="F17" s="2">
        <f t="shared" si="2"/>
        <v>1051.2300000000005</v>
      </c>
      <c r="G17" s="40"/>
      <c r="H17" s="31">
        <f t="shared" si="0"/>
        <v>0</v>
      </c>
      <c r="I17" s="31">
        <f t="shared" si="1"/>
        <v>6.5645514223194743</v>
      </c>
      <c r="J17" s="30">
        <f t="shared" si="3"/>
        <v>115.01422319474827</v>
      </c>
    </row>
    <row r="18" spans="2:10" x14ac:dyDescent="0.25">
      <c r="B18" s="38">
        <v>42644</v>
      </c>
      <c r="C18" t="s">
        <v>8</v>
      </c>
      <c r="D18" s="27">
        <v>4666.18</v>
      </c>
      <c r="E18" s="27"/>
      <c r="F18" s="2">
        <f t="shared" si="2"/>
        <v>5717.4100000000008</v>
      </c>
      <c r="G18" s="40"/>
      <c r="H18" s="31">
        <f t="shared" si="0"/>
        <v>510.52297592997814</v>
      </c>
      <c r="I18" s="31">
        <f t="shared" si="1"/>
        <v>0</v>
      </c>
      <c r="J18" s="30">
        <f t="shared" si="3"/>
        <v>625.53719912472638</v>
      </c>
    </row>
    <row r="19" spans="2:10" x14ac:dyDescent="0.25">
      <c r="B19" s="38">
        <v>42651</v>
      </c>
      <c r="C19" t="s">
        <v>9</v>
      </c>
      <c r="D19" s="27">
        <v>4608.28</v>
      </c>
      <c r="E19" s="27"/>
      <c r="F19" s="2">
        <f t="shared" si="2"/>
        <v>10325.69</v>
      </c>
      <c r="G19" s="40"/>
      <c r="H19" s="31">
        <f t="shared" si="0"/>
        <v>504.18818380743977</v>
      </c>
      <c r="I19" s="31">
        <f t="shared" si="1"/>
        <v>0</v>
      </c>
      <c r="J19" s="30">
        <f t="shared" si="3"/>
        <v>1129.7253829321662</v>
      </c>
    </row>
    <row r="20" spans="2:10" x14ac:dyDescent="0.25">
      <c r="B20" s="38">
        <v>42651</v>
      </c>
      <c r="C20" t="s">
        <v>6</v>
      </c>
      <c r="D20" s="27"/>
      <c r="E20" s="27">
        <v>60</v>
      </c>
      <c r="F20" s="2">
        <f t="shared" si="2"/>
        <v>10265.69</v>
      </c>
      <c r="G20" s="40"/>
      <c r="H20" s="31">
        <f t="shared" si="0"/>
        <v>0</v>
      </c>
      <c r="I20" s="31">
        <f t="shared" si="1"/>
        <v>6.5645514223194743</v>
      </c>
      <c r="J20" s="30">
        <f t="shared" si="3"/>
        <v>1123.1608315098467</v>
      </c>
    </row>
    <row r="21" spans="2:10" x14ac:dyDescent="0.25">
      <c r="B21" s="38">
        <v>42659</v>
      </c>
      <c r="C21" t="s">
        <v>10</v>
      </c>
      <c r="D21" s="27">
        <v>4646.2</v>
      </c>
      <c r="E21" s="27"/>
      <c r="F21" s="2">
        <f t="shared" si="2"/>
        <v>14911.89</v>
      </c>
      <c r="G21" s="40"/>
      <c r="H21" s="31">
        <f t="shared" si="0"/>
        <v>508.33698030634571</v>
      </c>
      <c r="I21" s="31">
        <f t="shared" si="1"/>
        <v>0</v>
      </c>
      <c r="J21" s="30">
        <f t="shared" si="3"/>
        <v>1631.4978118161926</v>
      </c>
    </row>
    <row r="22" spans="2:10" x14ac:dyDescent="0.25">
      <c r="B22" s="38">
        <v>42659</v>
      </c>
      <c r="C22" t="s">
        <v>6</v>
      </c>
      <c r="D22" s="27"/>
      <c r="E22" s="27">
        <v>12</v>
      </c>
      <c r="F22" s="2">
        <f t="shared" si="2"/>
        <v>14899.89</v>
      </c>
      <c r="G22" s="40"/>
      <c r="H22" s="31">
        <f t="shared" si="0"/>
        <v>0</v>
      </c>
      <c r="I22" s="31">
        <f t="shared" si="1"/>
        <v>1.3129102844638949</v>
      </c>
      <c r="J22" s="30">
        <f t="shared" si="3"/>
        <v>1630.1849015317287</v>
      </c>
    </row>
    <row r="23" spans="2:10" x14ac:dyDescent="0.25">
      <c r="B23" s="38">
        <v>42668</v>
      </c>
      <c r="C23" t="s">
        <v>43</v>
      </c>
      <c r="D23" s="27"/>
      <c r="E23" s="27">
        <v>5250</v>
      </c>
      <c r="F23" s="2">
        <f t="shared" si="2"/>
        <v>9649.89</v>
      </c>
      <c r="G23" s="40"/>
      <c r="H23" s="31">
        <f t="shared" si="0"/>
        <v>0</v>
      </c>
      <c r="I23" s="31">
        <f t="shared" si="1"/>
        <v>574.39824945295402</v>
      </c>
      <c r="J23" s="30">
        <f t="shared" si="3"/>
        <v>1055.7866520787748</v>
      </c>
    </row>
    <row r="24" spans="2:10" x14ac:dyDescent="0.25">
      <c r="B24" s="38">
        <v>42668</v>
      </c>
      <c r="C24" t="s">
        <v>11</v>
      </c>
      <c r="D24" s="27"/>
      <c r="E24" s="27">
        <v>6400</v>
      </c>
      <c r="F24" s="2">
        <f t="shared" si="2"/>
        <v>3249.8899999999994</v>
      </c>
      <c r="G24" s="40"/>
      <c r="H24" s="31">
        <f t="shared" si="0"/>
        <v>0</v>
      </c>
      <c r="I24" s="31">
        <f t="shared" si="1"/>
        <v>700.21881838074398</v>
      </c>
      <c r="J24" s="30">
        <f t="shared" si="3"/>
        <v>355.56783369803077</v>
      </c>
    </row>
    <row r="25" spans="2:10" x14ac:dyDescent="0.25">
      <c r="B25" s="38">
        <v>42670</v>
      </c>
      <c r="C25" t="s">
        <v>12</v>
      </c>
      <c r="D25" s="27">
        <v>4660.1499999999996</v>
      </c>
      <c r="E25" s="27"/>
      <c r="F25" s="2">
        <f t="shared" si="2"/>
        <v>7910.0399999999991</v>
      </c>
      <c r="G25" s="40"/>
      <c r="H25" s="31">
        <f t="shared" si="0"/>
        <v>509.86323851203491</v>
      </c>
      <c r="I25" s="31">
        <f t="shared" si="1"/>
        <v>0</v>
      </c>
      <c r="J25" s="30">
        <f t="shared" si="3"/>
        <v>865.43107221006562</v>
      </c>
    </row>
    <row r="26" spans="2:10" x14ac:dyDescent="0.25">
      <c r="B26" s="38">
        <v>42670</v>
      </c>
      <c r="C26" t="s">
        <v>6</v>
      </c>
      <c r="D26" s="27"/>
      <c r="E26" s="27">
        <v>12</v>
      </c>
      <c r="F26" s="2">
        <f t="shared" si="2"/>
        <v>7898.0399999999991</v>
      </c>
      <c r="G26" s="40"/>
      <c r="H26" s="31">
        <f t="shared" si="0"/>
        <v>0</v>
      </c>
      <c r="I26" s="31">
        <f t="shared" si="1"/>
        <v>1.3129102844638949</v>
      </c>
      <c r="J26" s="30">
        <f t="shared" si="3"/>
        <v>864.11816192560173</v>
      </c>
    </row>
    <row r="27" spans="2:10" x14ac:dyDescent="0.25">
      <c r="B27" s="38">
        <v>42671</v>
      </c>
      <c r="C27" t="s">
        <v>13</v>
      </c>
      <c r="D27" s="27">
        <v>4638.8900000000003</v>
      </c>
      <c r="E27" s="27"/>
      <c r="F27" s="2">
        <f t="shared" si="2"/>
        <v>12536.93</v>
      </c>
      <c r="G27" s="40"/>
      <c r="H27" s="31">
        <f t="shared" si="0"/>
        <v>507.5371991247265</v>
      </c>
      <c r="I27" s="31">
        <f t="shared" si="1"/>
        <v>0</v>
      </c>
      <c r="J27" s="30">
        <f t="shared" si="3"/>
        <v>1371.6553610503283</v>
      </c>
    </row>
    <row r="28" spans="2:10" x14ac:dyDescent="0.25">
      <c r="B28" s="38">
        <v>42671</v>
      </c>
      <c r="C28" t="s">
        <v>180</v>
      </c>
      <c r="D28" s="27">
        <v>4637.29</v>
      </c>
      <c r="E28" s="27"/>
      <c r="F28" s="2">
        <f t="shared" si="2"/>
        <v>17174.22</v>
      </c>
      <c r="G28" s="40"/>
      <c r="H28" s="31">
        <f t="shared" si="0"/>
        <v>507.36214442013124</v>
      </c>
      <c r="I28" s="31">
        <f t="shared" si="1"/>
        <v>0</v>
      </c>
      <c r="J28" s="30">
        <f t="shared" si="3"/>
        <v>1879.0175054704596</v>
      </c>
    </row>
    <row r="29" spans="2:10" x14ac:dyDescent="0.25">
      <c r="B29" s="38">
        <v>42671</v>
      </c>
      <c r="C29" t="s">
        <v>6</v>
      </c>
      <c r="D29" s="27"/>
      <c r="E29" s="27">
        <v>12</v>
      </c>
      <c r="F29" s="2">
        <f t="shared" si="2"/>
        <v>17162.22</v>
      </c>
      <c r="G29" s="40"/>
      <c r="H29" s="31">
        <f t="shared" si="0"/>
        <v>0</v>
      </c>
      <c r="I29" s="31">
        <f t="shared" si="1"/>
        <v>1.3129102844638949</v>
      </c>
      <c r="J29" s="30">
        <f t="shared" si="3"/>
        <v>1877.7045951859957</v>
      </c>
    </row>
    <row r="30" spans="2:10" x14ac:dyDescent="0.25">
      <c r="B30" s="38">
        <v>42673</v>
      </c>
      <c r="C30" t="s">
        <v>14</v>
      </c>
      <c r="D30" s="27">
        <v>4654.3</v>
      </c>
      <c r="E30" s="27"/>
      <c r="F30" s="2">
        <f t="shared" si="2"/>
        <v>21816.52</v>
      </c>
      <c r="G30" s="40"/>
      <c r="H30" s="31">
        <f t="shared" si="0"/>
        <v>509.22319474835888</v>
      </c>
      <c r="I30" s="31">
        <f t="shared" si="1"/>
        <v>0</v>
      </c>
      <c r="J30" s="30">
        <f t="shared" si="3"/>
        <v>2386.9277899343547</v>
      </c>
    </row>
    <row r="31" spans="2:10" x14ac:dyDescent="0.25">
      <c r="B31" s="38">
        <v>42673</v>
      </c>
      <c r="C31" t="s">
        <v>6</v>
      </c>
      <c r="D31" s="27"/>
      <c r="E31" s="27">
        <v>12</v>
      </c>
      <c r="F31" s="2">
        <f t="shared" si="2"/>
        <v>21804.52</v>
      </c>
      <c r="G31" s="40"/>
      <c r="H31" s="31">
        <f t="shared" si="0"/>
        <v>0</v>
      </c>
      <c r="I31" s="31">
        <f t="shared" si="1"/>
        <v>1.3129102844638949</v>
      </c>
      <c r="J31" s="30">
        <f t="shared" si="3"/>
        <v>2385.614879649891</v>
      </c>
    </row>
    <row r="32" spans="2:10" x14ac:dyDescent="0.25">
      <c r="B32" s="38">
        <v>42680</v>
      </c>
      <c r="C32" t="s">
        <v>38</v>
      </c>
      <c r="D32" s="27"/>
      <c r="E32" s="27">
        <v>750</v>
      </c>
      <c r="F32" s="2">
        <f t="shared" si="2"/>
        <v>21054.52</v>
      </c>
      <c r="G32" s="40"/>
      <c r="H32" s="31">
        <f t="shared" si="0"/>
        <v>0</v>
      </c>
      <c r="I32" s="31">
        <f t="shared" si="1"/>
        <v>82.056892778993429</v>
      </c>
      <c r="J32" s="30">
        <f t="shared" si="3"/>
        <v>2303.5579868708974</v>
      </c>
    </row>
    <row r="33" spans="2:10" x14ac:dyDescent="0.25">
      <c r="B33" s="38">
        <v>42680</v>
      </c>
      <c r="C33" t="s">
        <v>38</v>
      </c>
      <c r="D33" s="27"/>
      <c r="E33" s="27">
        <v>4125</v>
      </c>
      <c r="F33" s="2">
        <f t="shared" si="2"/>
        <v>16929.52</v>
      </c>
      <c r="G33" s="40"/>
      <c r="H33" s="31">
        <f t="shared" si="0"/>
        <v>0</v>
      </c>
      <c r="I33" s="31">
        <f t="shared" si="1"/>
        <v>451.31291028446384</v>
      </c>
      <c r="J33" s="30">
        <f t="shared" si="3"/>
        <v>1852.2450765864335</v>
      </c>
    </row>
    <row r="34" spans="2:10" x14ac:dyDescent="0.25">
      <c r="B34" s="38">
        <v>42680</v>
      </c>
      <c r="C34" t="s">
        <v>38</v>
      </c>
      <c r="D34" s="27"/>
      <c r="E34" s="27">
        <v>4500</v>
      </c>
      <c r="F34" s="2">
        <f t="shared" si="2"/>
        <v>12429.52</v>
      </c>
      <c r="G34" s="40"/>
      <c r="H34" s="31">
        <f t="shared" si="0"/>
        <v>0</v>
      </c>
      <c r="I34" s="31">
        <f t="shared" si="1"/>
        <v>492.3413566739606</v>
      </c>
      <c r="J34" s="30">
        <f t="shared" si="3"/>
        <v>1359.9037199124728</v>
      </c>
    </row>
    <row r="35" spans="2:10" x14ac:dyDescent="0.25">
      <c r="B35" s="38">
        <v>42697</v>
      </c>
      <c r="C35" t="s">
        <v>179</v>
      </c>
      <c r="D35" s="27">
        <v>4597.9399999999996</v>
      </c>
      <c r="E35" s="27"/>
      <c r="F35" s="2">
        <f t="shared" si="2"/>
        <v>17027.46</v>
      </c>
      <c r="G35" s="40"/>
      <c r="H35" s="31">
        <f t="shared" si="0"/>
        <v>503.05689277899336</v>
      </c>
      <c r="I35" s="31">
        <f t="shared" si="1"/>
        <v>0</v>
      </c>
      <c r="J35" s="30">
        <f t="shared" si="3"/>
        <v>1862.9606126914662</v>
      </c>
    </row>
    <row r="36" spans="2:10" x14ac:dyDescent="0.25">
      <c r="B36" s="38">
        <v>42697</v>
      </c>
      <c r="C36" t="s">
        <v>6</v>
      </c>
      <c r="D36" s="27"/>
      <c r="E36" s="27">
        <v>12</v>
      </c>
      <c r="F36" s="2">
        <f t="shared" si="2"/>
        <v>17015.46</v>
      </c>
      <c r="G36" s="40"/>
      <c r="H36" s="31">
        <f t="shared" si="0"/>
        <v>0</v>
      </c>
      <c r="I36" s="31">
        <f t="shared" si="1"/>
        <v>1.3129102844638949</v>
      </c>
      <c r="J36" s="30">
        <f t="shared" si="3"/>
        <v>1861.6477024070023</v>
      </c>
    </row>
    <row r="37" spans="2:10" x14ac:dyDescent="0.25">
      <c r="B37" s="38">
        <v>42699</v>
      </c>
      <c r="C37" t="s">
        <v>15</v>
      </c>
      <c r="D37" s="27">
        <v>4605.04</v>
      </c>
      <c r="E37" s="27"/>
      <c r="F37" s="2">
        <f t="shared" si="2"/>
        <v>21620.5</v>
      </c>
      <c r="G37" s="40"/>
      <c r="H37" s="31">
        <f t="shared" si="0"/>
        <v>503.83369803063454</v>
      </c>
      <c r="I37" s="31">
        <f t="shared" si="1"/>
        <v>0</v>
      </c>
      <c r="J37" s="30">
        <f t="shared" si="3"/>
        <v>2365.4814004376367</v>
      </c>
    </row>
    <row r="38" spans="2:10" x14ac:dyDescent="0.25">
      <c r="B38" s="38">
        <v>42705</v>
      </c>
      <c r="C38" t="s">
        <v>16</v>
      </c>
      <c r="D38" s="27">
        <v>4570.2</v>
      </c>
      <c r="E38" s="27"/>
      <c r="F38" s="2">
        <f t="shared" si="2"/>
        <v>26190.7</v>
      </c>
      <c r="G38" s="40"/>
      <c r="H38" s="31">
        <f t="shared" si="0"/>
        <v>500.02188183807436</v>
      </c>
      <c r="I38" s="31">
        <f t="shared" si="1"/>
        <v>0</v>
      </c>
      <c r="J38" s="30">
        <f t="shared" si="3"/>
        <v>2865.5032822757112</v>
      </c>
    </row>
    <row r="39" spans="2:10" x14ac:dyDescent="0.25">
      <c r="B39" s="38">
        <v>42715</v>
      </c>
      <c r="C39" t="s">
        <v>17</v>
      </c>
      <c r="D39" s="27">
        <v>4628.09</v>
      </c>
      <c r="E39" s="27"/>
      <c r="F39" s="2">
        <f t="shared" si="2"/>
        <v>30818.79</v>
      </c>
      <c r="G39" s="40"/>
      <c r="H39" s="31">
        <f t="shared" si="0"/>
        <v>506.35557986870896</v>
      </c>
      <c r="I39" s="31">
        <f t="shared" si="1"/>
        <v>0</v>
      </c>
      <c r="J39" s="30">
        <f t="shared" si="3"/>
        <v>3371.8588621444201</v>
      </c>
    </row>
    <row r="40" spans="2:10" x14ac:dyDescent="0.25">
      <c r="B40" s="38">
        <v>42721</v>
      </c>
      <c r="C40" t="s">
        <v>18</v>
      </c>
      <c r="D40" s="27">
        <v>4614.8900000000003</v>
      </c>
      <c r="E40" s="27"/>
      <c r="F40" s="2">
        <f t="shared" si="2"/>
        <v>35433.68</v>
      </c>
      <c r="G40" s="40"/>
      <c r="H40" s="31">
        <f t="shared" si="0"/>
        <v>504.91137855579871</v>
      </c>
      <c r="I40" s="31">
        <f t="shared" si="1"/>
        <v>0</v>
      </c>
      <c r="J40" s="30">
        <f t="shared" si="3"/>
        <v>3876.7702407002189</v>
      </c>
    </row>
    <row r="41" spans="2:10" x14ac:dyDescent="0.25">
      <c r="B41" s="38">
        <v>42727</v>
      </c>
      <c r="C41" t="s">
        <v>19</v>
      </c>
      <c r="D41" s="27"/>
      <c r="E41" s="27">
        <v>25000</v>
      </c>
      <c r="F41" s="2">
        <f t="shared" si="2"/>
        <v>10433.68</v>
      </c>
      <c r="G41" s="40"/>
      <c r="H41" s="31">
        <f t="shared" si="0"/>
        <v>0</v>
      </c>
      <c r="I41" s="31">
        <f t="shared" si="1"/>
        <v>2735.2297592997811</v>
      </c>
      <c r="J41" s="30">
        <f t="shared" si="3"/>
        <v>1141.5404814004378</v>
      </c>
    </row>
    <row r="42" spans="2:10" x14ac:dyDescent="0.25">
      <c r="B42" s="38">
        <v>42727</v>
      </c>
      <c r="C42" t="s">
        <v>38</v>
      </c>
      <c r="D42" s="28"/>
      <c r="E42" s="28">
        <v>1875</v>
      </c>
      <c r="F42" s="2">
        <f t="shared" si="2"/>
        <v>8558.68</v>
      </c>
      <c r="G42" s="40"/>
      <c r="H42" s="31">
        <f t="shared" si="0"/>
        <v>0</v>
      </c>
      <c r="I42" s="31">
        <f t="shared" si="1"/>
        <v>205.14223194748357</v>
      </c>
      <c r="J42" s="30">
        <f t="shared" si="3"/>
        <v>936.39824945295425</v>
      </c>
    </row>
    <row r="43" spans="2:10" x14ac:dyDescent="0.25">
      <c r="B43" s="38">
        <v>42727</v>
      </c>
      <c r="C43" t="s">
        <v>20</v>
      </c>
      <c r="D43" s="28">
        <v>4582.5200000000004</v>
      </c>
      <c r="E43" s="28"/>
      <c r="F43" s="2">
        <f t="shared" si="2"/>
        <v>13141.2</v>
      </c>
      <c r="G43" s="40"/>
      <c r="H43" s="31">
        <f t="shared" si="0"/>
        <v>501.36980306345737</v>
      </c>
      <c r="I43" s="31">
        <f t="shared" si="1"/>
        <v>0</v>
      </c>
      <c r="J43" s="30">
        <f t="shared" si="3"/>
        <v>1437.7680525164117</v>
      </c>
    </row>
    <row r="44" spans="2:10" x14ac:dyDescent="0.25">
      <c r="B44" s="38">
        <v>42727</v>
      </c>
      <c r="C44" t="s">
        <v>6</v>
      </c>
      <c r="D44" s="28"/>
      <c r="E44" s="28">
        <v>12</v>
      </c>
      <c r="F44" s="2">
        <f t="shared" si="2"/>
        <v>13129.2</v>
      </c>
      <c r="G44" s="40"/>
      <c r="H44" s="31">
        <f t="shared" si="0"/>
        <v>0</v>
      </c>
      <c r="I44" s="31">
        <f t="shared" si="1"/>
        <v>1.3129102844638949</v>
      </c>
      <c r="J44" s="30">
        <f t="shared" si="3"/>
        <v>1436.4551422319478</v>
      </c>
    </row>
    <row r="45" spans="2:10" x14ac:dyDescent="0.25">
      <c r="B45" s="38">
        <v>42732</v>
      </c>
      <c r="C45" t="s">
        <v>21</v>
      </c>
      <c r="D45" s="28"/>
      <c r="E45" s="28">
        <v>3550</v>
      </c>
      <c r="F45" s="2">
        <f t="shared" si="2"/>
        <v>9579.2000000000007</v>
      </c>
      <c r="G45" s="40"/>
      <c r="H45" s="31">
        <f t="shared" si="0"/>
        <v>0</v>
      </c>
      <c r="I45" s="31">
        <f t="shared" si="1"/>
        <v>388.40262582056891</v>
      </c>
      <c r="J45" s="30">
        <f t="shared" si="3"/>
        <v>1048.0525164113787</v>
      </c>
    </row>
    <row r="46" spans="2:10" x14ac:dyDescent="0.25">
      <c r="B46" s="38">
        <v>42732</v>
      </c>
      <c r="C46" t="s">
        <v>22</v>
      </c>
      <c r="D46" s="28"/>
      <c r="E46" s="28">
        <v>2636</v>
      </c>
      <c r="F46" s="2">
        <f t="shared" si="2"/>
        <v>6943.2000000000007</v>
      </c>
      <c r="G46" s="40"/>
      <c r="H46" s="31">
        <f t="shared" si="0"/>
        <v>0</v>
      </c>
      <c r="I46" s="31">
        <f t="shared" si="1"/>
        <v>288.40262582056891</v>
      </c>
      <c r="J46" s="30">
        <f t="shared" si="3"/>
        <v>759.64989059080983</v>
      </c>
    </row>
    <row r="47" spans="2:10" x14ac:dyDescent="0.25">
      <c r="B47" s="38">
        <v>42732</v>
      </c>
      <c r="C47" t="s">
        <v>23</v>
      </c>
      <c r="D47" s="28">
        <v>4572.79</v>
      </c>
      <c r="E47" s="28"/>
      <c r="F47" s="2">
        <f t="shared" si="2"/>
        <v>11515.990000000002</v>
      </c>
      <c r="G47" s="40"/>
      <c r="H47" s="31">
        <f t="shared" si="0"/>
        <v>500.30525164113783</v>
      </c>
      <c r="I47" s="31">
        <f t="shared" si="1"/>
        <v>0</v>
      </c>
      <c r="J47" s="30">
        <f t="shared" si="3"/>
        <v>1259.9551422319478</v>
      </c>
    </row>
    <row r="48" spans="2:10" x14ac:dyDescent="0.25">
      <c r="B48" s="38">
        <v>42732</v>
      </c>
      <c r="C48" t="s">
        <v>24</v>
      </c>
      <c r="D48" s="28">
        <v>4566.58</v>
      </c>
      <c r="E48" s="28"/>
      <c r="F48" s="2">
        <f t="shared" si="2"/>
        <v>16082.570000000002</v>
      </c>
      <c r="G48" s="40"/>
      <c r="H48" s="31">
        <f t="shared" si="0"/>
        <v>499.62582056892774</v>
      </c>
      <c r="I48" s="31">
        <f t="shared" si="1"/>
        <v>0</v>
      </c>
      <c r="J48" s="30">
        <f t="shared" si="3"/>
        <v>1759.5809628008756</v>
      </c>
    </row>
    <row r="49" spans="1:12" x14ac:dyDescent="0.25">
      <c r="B49" s="38">
        <v>42732</v>
      </c>
      <c r="C49" t="s">
        <v>25</v>
      </c>
      <c r="D49" s="28">
        <v>4565.38</v>
      </c>
      <c r="E49" s="28"/>
      <c r="F49" s="2">
        <f t="shared" si="2"/>
        <v>20647.95</v>
      </c>
      <c r="G49" s="40"/>
      <c r="H49" s="31">
        <f t="shared" si="0"/>
        <v>499.49452954048138</v>
      </c>
      <c r="I49" s="31">
        <f t="shared" si="1"/>
        <v>0</v>
      </c>
      <c r="J49" s="30">
        <f t="shared" si="3"/>
        <v>2259.0754923413569</v>
      </c>
    </row>
    <row r="50" spans="1:12" x14ac:dyDescent="0.25">
      <c r="B50" s="38">
        <v>42733</v>
      </c>
      <c r="C50" t="s">
        <v>26</v>
      </c>
      <c r="D50" s="28"/>
      <c r="E50" s="28">
        <v>12000</v>
      </c>
      <c r="F50" s="2">
        <f t="shared" si="2"/>
        <v>8647.9500000000007</v>
      </c>
      <c r="G50" s="40"/>
      <c r="H50" s="31">
        <f t="shared" si="0"/>
        <v>0</v>
      </c>
      <c r="I50" s="31">
        <f t="shared" si="1"/>
        <v>1312.9102844638949</v>
      </c>
      <c r="J50" s="30">
        <f t="shared" si="3"/>
        <v>946.16520787746208</v>
      </c>
    </row>
    <row r="51" spans="1:12" x14ac:dyDescent="0.25">
      <c r="B51" s="38">
        <v>42733</v>
      </c>
      <c r="C51" t="s">
        <v>27</v>
      </c>
      <c r="D51" s="28">
        <v>4554.07</v>
      </c>
      <c r="E51" s="28"/>
      <c r="F51" s="2">
        <f t="shared" si="2"/>
        <v>13202.02</v>
      </c>
      <c r="G51" s="40"/>
      <c r="H51" s="31">
        <f t="shared" si="0"/>
        <v>498.25711159737409</v>
      </c>
      <c r="I51" s="31">
        <f t="shared" si="1"/>
        <v>0</v>
      </c>
      <c r="J51" s="30">
        <f t="shared" si="3"/>
        <v>1444.4223194748361</v>
      </c>
    </row>
    <row r="52" spans="1:12" x14ac:dyDescent="0.25">
      <c r="B52" s="38">
        <v>42733</v>
      </c>
      <c r="C52" t="s">
        <v>6</v>
      </c>
      <c r="D52" s="28"/>
      <c r="E52" s="28">
        <v>12</v>
      </c>
      <c r="F52" s="2">
        <f t="shared" si="2"/>
        <v>13190.02</v>
      </c>
      <c r="G52" s="40"/>
      <c r="H52" s="31">
        <f t="shared" si="0"/>
        <v>0</v>
      </c>
      <c r="I52" s="31">
        <f t="shared" si="1"/>
        <v>1.3129102844638949</v>
      </c>
      <c r="J52" s="30">
        <f t="shared" si="3"/>
        <v>1443.1094091903722</v>
      </c>
    </row>
    <row r="53" spans="1:12" x14ac:dyDescent="0.25">
      <c r="B53" s="38">
        <v>42733</v>
      </c>
      <c r="C53" t="s">
        <v>28</v>
      </c>
      <c r="D53" s="28">
        <v>9103.32</v>
      </c>
      <c r="E53" s="28"/>
      <c r="F53" s="2">
        <f t="shared" si="2"/>
        <v>22293.34</v>
      </c>
      <c r="G53" s="40"/>
      <c r="H53" s="31">
        <f t="shared" si="0"/>
        <v>995.98687089715531</v>
      </c>
      <c r="I53" s="31">
        <f t="shared" si="1"/>
        <v>0</v>
      </c>
      <c r="J53" s="30">
        <f t="shared" si="3"/>
        <v>2439.0962800875277</v>
      </c>
    </row>
    <row r="54" spans="1:12" x14ac:dyDescent="0.25">
      <c r="B54" s="38">
        <v>42733</v>
      </c>
      <c r="C54" t="s">
        <v>6</v>
      </c>
      <c r="D54" s="28"/>
      <c r="E54" s="28">
        <v>12</v>
      </c>
      <c r="F54" s="2">
        <f t="shared" si="2"/>
        <v>22281.34</v>
      </c>
      <c r="G54" s="40"/>
      <c r="H54" s="31">
        <f t="shared" si="0"/>
        <v>0</v>
      </c>
      <c r="I54" s="31">
        <f t="shared" si="1"/>
        <v>1.3129102844638949</v>
      </c>
      <c r="J54" s="30">
        <f t="shared" si="3"/>
        <v>2437.783369803064</v>
      </c>
    </row>
    <row r="55" spans="1:12" ht="15.75" thickBot="1" x14ac:dyDescent="0.3">
      <c r="G55" s="40"/>
    </row>
    <row r="56" spans="1:12" ht="16.5" thickBot="1" x14ac:dyDescent="0.3">
      <c r="B56" s="39">
        <v>42735</v>
      </c>
      <c r="C56" s="29" t="s">
        <v>29</v>
      </c>
      <c r="D56" s="4"/>
      <c r="E56" s="4"/>
      <c r="F56" s="32">
        <f>F54</f>
        <v>22281.34</v>
      </c>
      <c r="G56" s="40"/>
      <c r="J56" s="33">
        <f>J54</f>
        <v>2437.783369803064</v>
      </c>
    </row>
    <row r="58" spans="1:12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</sheetData>
  <mergeCells count="3">
    <mergeCell ref="D4:F4"/>
    <mergeCell ref="H4:J4"/>
    <mergeCell ref="L1:M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I63"/>
  <sheetViews>
    <sheetView showRowColHeaders="0" workbookViewId="0">
      <selection activeCell="E14" sqref="E14"/>
    </sheetView>
  </sheetViews>
  <sheetFormatPr defaultRowHeight="15" x14ac:dyDescent="0.25"/>
  <cols>
    <col min="2" max="2" width="39.42578125" customWidth="1"/>
    <col min="3" max="3" width="13.7109375" bestFit="1" customWidth="1"/>
    <col min="4" max="4" width="6" customWidth="1"/>
    <col min="5" max="5" width="12.5703125" bestFit="1" customWidth="1"/>
  </cols>
  <sheetData>
    <row r="4" spans="1:9" x14ac:dyDescent="0.25">
      <c r="H4" s="59" t="s">
        <v>75</v>
      </c>
      <c r="I4" s="59"/>
    </row>
    <row r="5" spans="1:9" x14ac:dyDescent="0.25">
      <c r="H5" s="52" t="s">
        <v>36</v>
      </c>
      <c r="I5" s="7" t="s">
        <v>35</v>
      </c>
    </row>
    <row r="6" spans="1:9" x14ac:dyDescent="0.25">
      <c r="H6" s="25">
        <v>1</v>
      </c>
      <c r="I6" s="5">
        <v>9.14</v>
      </c>
    </row>
    <row r="8" spans="1:9" x14ac:dyDescent="0.25">
      <c r="B8" s="8" t="s">
        <v>74</v>
      </c>
      <c r="C8" s="20">
        <v>161204.32999999999</v>
      </c>
      <c r="D8" s="3"/>
      <c r="E8" s="19">
        <f>C8/I6</f>
        <v>17637.235229759299</v>
      </c>
    </row>
    <row r="9" spans="1:9" x14ac:dyDescent="0.25">
      <c r="B9" s="8" t="s">
        <v>73</v>
      </c>
      <c r="C9" s="20">
        <v>145887.43</v>
      </c>
      <c r="D9" s="3"/>
      <c r="E9" s="19">
        <v>16307.56</v>
      </c>
    </row>
    <row r="10" spans="1:9" x14ac:dyDescent="0.25">
      <c r="B10" s="3"/>
      <c r="C10" s="3"/>
      <c r="D10" s="3"/>
      <c r="E10" s="3"/>
    </row>
    <row r="11" spans="1:9" x14ac:dyDescent="0.25">
      <c r="B11" s="4" t="s">
        <v>72</v>
      </c>
      <c r="D11" s="3"/>
    </row>
    <row r="12" spans="1:9" x14ac:dyDescent="0.25">
      <c r="A12" s="4" t="s">
        <v>71</v>
      </c>
      <c r="B12" s="8" t="s">
        <v>70</v>
      </c>
      <c r="C12" s="20">
        <f>SUM(C13:C33)</f>
        <v>49073.95</v>
      </c>
      <c r="D12" s="3"/>
      <c r="E12" s="19">
        <f t="shared" ref="E12:E33" si="0">C12/$I$6</f>
        <v>5369.1411378555795</v>
      </c>
      <c r="G12" s="23">
        <f t="shared" ref="G12:G33" si="1">E12/$E$51</f>
        <v>0.48073054581692781</v>
      </c>
    </row>
    <row r="13" spans="1:9" hidden="1" x14ac:dyDescent="0.25">
      <c r="A13" t="s">
        <v>69</v>
      </c>
      <c r="C13" s="2">
        <v>3771</v>
      </c>
      <c r="D13" s="3"/>
      <c r="E13" s="22">
        <f t="shared" si="0"/>
        <v>412.58205689277895</v>
      </c>
      <c r="G13" s="21">
        <f t="shared" si="1"/>
        <v>3.6940879800293938E-2</v>
      </c>
    </row>
    <row r="14" spans="1:9" hidden="1" x14ac:dyDescent="0.25">
      <c r="C14" s="2">
        <v>3577</v>
      </c>
      <c r="D14" s="3"/>
      <c r="E14" s="22">
        <f t="shared" si="0"/>
        <v>391.35667396061268</v>
      </c>
      <c r="G14" s="21">
        <f t="shared" si="1"/>
        <v>3.5040447373548507E-2</v>
      </c>
    </row>
    <row r="15" spans="1:9" hidden="1" x14ac:dyDescent="0.25">
      <c r="C15" s="2">
        <v>774</v>
      </c>
      <c r="D15" s="3"/>
      <c r="E15" s="22">
        <f t="shared" si="0"/>
        <v>84.682713347921222</v>
      </c>
      <c r="G15" s="21">
        <f t="shared" si="1"/>
        <v>7.5821376201080648E-3</v>
      </c>
    </row>
    <row r="16" spans="1:9" hidden="1" x14ac:dyDescent="0.25">
      <c r="C16" s="2">
        <v>5558</v>
      </c>
      <c r="D16" s="3"/>
      <c r="E16" s="22">
        <f t="shared" si="0"/>
        <v>608.09628008752736</v>
      </c>
      <c r="G16" s="21">
        <f t="shared" si="1"/>
        <v>5.444640942191295E-2</v>
      </c>
    </row>
    <row r="17" spans="1:7" hidden="1" x14ac:dyDescent="0.25">
      <c r="C17" s="2">
        <v>1603</v>
      </c>
      <c r="D17" s="3"/>
      <c r="E17" s="22">
        <f t="shared" si="0"/>
        <v>175.38293216630197</v>
      </c>
      <c r="G17" s="21">
        <f t="shared" si="1"/>
        <v>1.5703057629241898E-2</v>
      </c>
    </row>
    <row r="18" spans="1:7" hidden="1" x14ac:dyDescent="0.25">
      <c r="A18" t="s">
        <v>68</v>
      </c>
      <c r="C18" s="2">
        <v>1335</v>
      </c>
      <c r="D18" s="3"/>
      <c r="E18" s="22">
        <f t="shared" si="0"/>
        <v>146.06126914660831</v>
      </c>
      <c r="G18" s="21">
        <f t="shared" si="1"/>
        <v>1.3077717988170886E-2</v>
      </c>
    </row>
    <row r="19" spans="1:7" hidden="1" x14ac:dyDescent="0.25">
      <c r="A19" t="s">
        <v>67</v>
      </c>
      <c r="C19" s="2">
        <v>1360</v>
      </c>
      <c r="D19" s="3"/>
      <c r="E19" s="22">
        <f t="shared" si="0"/>
        <v>148.79649890590809</v>
      </c>
      <c r="G19" s="21">
        <f t="shared" si="1"/>
        <v>1.332261907409169E-2</v>
      </c>
    </row>
    <row r="20" spans="1:7" hidden="1" x14ac:dyDescent="0.25">
      <c r="A20" t="s">
        <v>66</v>
      </c>
      <c r="C20" s="2">
        <v>4449</v>
      </c>
      <c r="D20" s="3"/>
      <c r="E20" s="22">
        <f t="shared" si="0"/>
        <v>486.76148796498904</v>
      </c>
      <c r="G20" s="21">
        <f t="shared" si="1"/>
        <v>4.3582597250466121E-2</v>
      </c>
    </row>
    <row r="21" spans="1:7" hidden="1" x14ac:dyDescent="0.25">
      <c r="C21" s="2">
        <v>1661.85</v>
      </c>
      <c r="D21" s="3"/>
      <c r="E21" s="22">
        <f t="shared" si="0"/>
        <v>181.82166301969363</v>
      </c>
      <c r="G21" s="21">
        <f t="shared" si="1"/>
        <v>1.6279554785499466E-2</v>
      </c>
    </row>
    <row r="22" spans="1:7" hidden="1" x14ac:dyDescent="0.25">
      <c r="C22" s="2">
        <v>461.32</v>
      </c>
      <c r="D22" s="3"/>
      <c r="E22" s="22">
        <f t="shared" si="0"/>
        <v>50.472647702406995</v>
      </c>
      <c r="G22" s="21">
        <f t="shared" si="1"/>
        <v>4.5191107582793957E-3</v>
      </c>
    </row>
    <row r="23" spans="1:7" hidden="1" x14ac:dyDescent="0.25">
      <c r="C23" s="2">
        <v>264.37</v>
      </c>
      <c r="D23" s="3"/>
      <c r="E23" s="22">
        <f t="shared" si="0"/>
        <v>28.924507658643325</v>
      </c>
      <c r="G23" s="21">
        <f t="shared" si="1"/>
        <v>2.5897800033953086E-3</v>
      </c>
    </row>
    <row r="24" spans="1:7" hidden="1" x14ac:dyDescent="0.25">
      <c r="A24" t="s">
        <v>65</v>
      </c>
      <c r="C24" s="2">
        <v>1264</v>
      </c>
      <c r="D24" s="3"/>
      <c r="E24" s="22">
        <f t="shared" si="0"/>
        <v>138.29321663019692</v>
      </c>
      <c r="G24" s="21">
        <f t="shared" si="1"/>
        <v>1.2382198904155805E-2</v>
      </c>
    </row>
    <row r="25" spans="1:7" hidden="1" x14ac:dyDescent="0.25">
      <c r="A25" t="s">
        <v>64</v>
      </c>
      <c r="C25" s="2">
        <v>2220</v>
      </c>
      <c r="D25" s="3"/>
      <c r="E25" s="22">
        <f t="shared" si="0"/>
        <v>242.88840262582056</v>
      </c>
      <c r="G25" s="21">
        <f t="shared" si="1"/>
        <v>2.1747216429767315E-2</v>
      </c>
    </row>
    <row r="26" spans="1:7" hidden="1" x14ac:dyDescent="0.25">
      <c r="A26" t="s">
        <v>57</v>
      </c>
      <c r="C26" s="2">
        <v>2311</v>
      </c>
      <c r="D26" s="3"/>
      <c r="E26" s="22">
        <f t="shared" si="0"/>
        <v>252.84463894967175</v>
      </c>
      <c r="G26" s="21">
        <f t="shared" si="1"/>
        <v>2.2638656382519037E-2</v>
      </c>
    </row>
    <row r="27" spans="1:7" hidden="1" x14ac:dyDescent="0.25">
      <c r="C27" s="2">
        <v>508.12</v>
      </c>
      <c r="D27" s="3"/>
      <c r="E27" s="22">
        <f t="shared" si="0"/>
        <v>55.59299781181619</v>
      </c>
      <c r="G27" s="21">
        <f t="shared" si="1"/>
        <v>4.9775655911231389E-3</v>
      </c>
    </row>
    <row r="28" spans="1:7" hidden="1" x14ac:dyDescent="0.25">
      <c r="A28" t="s">
        <v>63</v>
      </c>
      <c r="C28" s="2">
        <v>1872</v>
      </c>
      <c r="D28" s="3"/>
      <c r="E28" s="22">
        <f t="shared" si="0"/>
        <v>204.81400437636759</v>
      </c>
      <c r="G28" s="21">
        <f t="shared" si="1"/>
        <v>1.8338193313749737E-2</v>
      </c>
    </row>
    <row r="29" spans="1:7" hidden="1" x14ac:dyDescent="0.25">
      <c r="A29" t="s">
        <v>62</v>
      </c>
      <c r="C29" s="2">
        <v>2534</v>
      </c>
      <c r="D29" s="3"/>
      <c r="E29" s="22">
        <f t="shared" si="0"/>
        <v>277.24288840262579</v>
      </c>
      <c r="G29" s="21">
        <f t="shared" si="1"/>
        <v>2.4823174068932603E-2</v>
      </c>
    </row>
    <row r="30" spans="1:7" hidden="1" x14ac:dyDescent="0.25">
      <c r="A30" t="s">
        <v>56</v>
      </c>
      <c r="C30" s="2">
        <v>4732</v>
      </c>
      <c r="D30" s="3"/>
      <c r="E30" s="22">
        <f t="shared" si="0"/>
        <v>517.7242888402626</v>
      </c>
      <c r="G30" s="21">
        <f t="shared" si="1"/>
        <v>4.6354877543089618E-2</v>
      </c>
    </row>
    <row r="31" spans="1:7" hidden="1" x14ac:dyDescent="0.25">
      <c r="C31" s="2">
        <v>5071.0600000000004</v>
      </c>
      <c r="D31" s="3"/>
      <c r="E31" s="22">
        <f t="shared" si="0"/>
        <v>554.82056892778996</v>
      </c>
      <c r="G31" s="21">
        <f t="shared" si="1"/>
        <v>4.967632403078192E-2</v>
      </c>
    </row>
    <row r="32" spans="1:7" hidden="1" x14ac:dyDescent="0.25">
      <c r="C32" s="2">
        <v>3594</v>
      </c>
      <c r="D32" s="3"/>
      <c r="E32" s="22">
        <f t="shared" si="0"/>
        <v>393.21663019693653</v>
      </c>
      <c r="G32" s="21">
        <f t="shared" si="1"/>
        <v>3.5206980111974658E-2</v>
      </c>
    </row>
    <row r="33" spans="1:7" hidden="1" x14ac:dyDescent="0.25">
      <c r="C33" s="2">
        <v>153.22999999999999</v>
      </c>
      <c r="D33" s="3"/>
      <c r="E33" s="9">
        <f t="shared" si="0"/>
        <v>16.764770240700216</v>
      </c>
      <c r="G33" s="21">
        <f t="shared" si="1"/>
        <v>1.5010477358257863E-3</v>
      </c>
    </row>
    <row r="34" spans="1:7" x14ac:dyDescent="0.25">
      <c r="C34" s="2"/>
      <c r="D34" s="3"/>
      <c r="E34" s="9"/>
      <c r="G34" s="21"/>
    </row>
    <row r="35" spans="1:7" x14ac:dyDescent="0.25">
      <c r="B35" s="8" t="s">
        <v>61</v>
      </c>
      <c r="C35" s="24">
        <f>C36</f>
        <v>10236.800000000001</v>
      </c>
      <c r="D35" s="3"/>
      <c r="E35" s="19">
        <f>E36</f>
        <v>1120</v>
      </c>
      <c r="G35" s="23">
        <f>E35/$E$51</f>
        <v>0.1002801374541631</v>
      </c>
    </row>
    <row r="36" spans="1:7" hidden="1" x14ac:dyDescent="0.25">
      <c r="A36" t="s">
        <v>60</v>
      </c>
      <c r="B36" t="s">
        <v>59</v>
      </c>
      <c r="C36" s="2">
        <f>E36*I6</f>
        <v>10236.800000000001</v>
      </c>
      <c r="D36" s="3"/>
      <c r="E36" s="22">
        <v>1120</v>
      </c>
      <c r="G36" s="21">
        <f>E36/$E$51</f>
        <v>0.1002801374541631</v>
      </c>
    </row>
    <row r="37" spans="1:7" x14ac:dyDescent="0.25">
      <c r="C37" s="2"/>
      <c r="D37" s="3"/>
      <c r="E37" s="22"/>
      <c r="G37" s="21"/>
    </row>
    <row r="38" spans="1:7" x14ac:dyDescent="0.25">
      <c r="B38" s="8" t="s">
        <v>58</v>
      </c>
      <c r="C38" s="24">
        <f>SUM(C39:C43)</f>
        <v>33171.47</v>
      </c>
      <c r="D38" s="3"/>
      <c r="E38" s="19">
        <f>C38/$I$6</f>
        <v>3629.2636761487965</v>
      </c>
      <c r="G38" s="23">
        <f>E38/$E$51</f>
        <v>0.32494916098357374</v>
      </c>
    </row>
    <row r="39" spans="1:7" hidden="1" x14ac:dyDescent="0.25">
      <c r="A39" t="s">
        <v>57</v>
      </c>
      <c r="B39" t="s">
        <v>54</v>
      </c>
      <c r="C39" s="2">
        <v>10154</v>
      </c>
      <c r="D39" s="3"/>
      <c r="E39" s="22">
        <f>C39/$I$6</f>
        <v>1110.9409190371991</v>
      </c>
      <c r="G39" s="21">
        <f>E39/$E$51</f>
        <v>9.9469025057593405E-2</v>
      </c>
    </row>
    <row r="40" spans="1:7" hidden="1" x14ac:dyDescent="0.25">
      <c r="A40" t="s">
        <v>56</v>
      </c>
      <c r="B40" t="s">
        <v>54</v>
      </c>
      <c r="C40" s="2">
        <v>4162.55</v>
      </c>
      <c r="D40" s="3"/>
      <c r="E40" s="22">
        <f>C40/$I$6</f>
        <v>455.42122538293216</v>
      </c>
      <c r="G40" s="21">
        <f>E40/$E$51</f>
        <v>4.0776520607985561E-2</v>
      </c>
    </row>
    <row r="41" spans="1:7" hidden="1" x14ac:dyDescent="0.25">
      <c r="A41" t="s">
        <v>50</v>
      </c>
      <c r="B41" t="s">
        <v>54</v>
      </c>
      <c r="C41" s="2">
        <v>4347.82</v>
      </c>
      <c r="D41" s="3"/>
      <c r="E41" s="22"/>
      <c r="G41" s="21"/>
    </row>
    <row r="42" spans="1:7" hidden="1" x14ac:dyDescent="0.25">
      <c r="B42" t="s">
        <v>54</v>
      </c>
      <c r="C42" s="2">
        <v>6509.85</v>
      </c>
      <c r="D42" s="3"/>
      <c r="E42" s="22">
        <f>C42/$I$6</f>
        <v>712.23741794310718</v>
      </c>
      <c r="G42" s="21">
        <f>E42/$E$51</f>
        <v>6.3770773367261599E-2</v>
      </c>
    </row>
    <row r="43" spans="1:7" hidden="1" x14ac:dyDescent="0.25">
      <c r="A43" t="s">
        <v>55</v>
      </c>
      <c r="B43" t="s">
        <v>54</v>
      </c>
      <c r="C43" s="2">
        <v>7997.25</v>
      </c>
      <c r="D43" s="3"/>
      <c r="E43" s="22">
        <f>C43/$I$6</f>
        <v>874.9726477024069</v>
      </c>
      <c r="G43" s="21">
        <f>E43/$E$51</f>
        <v>7.8341408375205701E-2</v>
      </c>
    </row>
    <row r="44" spans="1:7" x14ac:dyDescent="0.25">
      <c r="C44" s="2"/>
      <c r="D44" s="3"/>
      <c r="E44" s="22"/>
      <c r="G44" s="21"/>
    </row>
    <row r="45" spans="1:7" x14ac:dyDescent="0.25">
      <c r="B45" s="8" t="s">
        <v>53</v>
      </c>
      <c r="C45" s="24">
        <f>SUM(C46:C46)</f>
        <v>4964.8100000000004</v>
      </c>
      <c r="D45" s="3"/>
      <c r="E45" s="19">
        <f>C45/$I$6</f>
        <v>543.19584245076589</v>
      </c>
      <c r="G45" s="23">
        <f>E45/$E$51</f>
        <v>4.8635494415618506E-2</v>
      </c>
    </row>
    <row r="46" spans="1:7" hidden="1" x14ac:dyDescent="0.25">
      <c r="A46" t="s">
        <v>52</v>
      </c>
      <c r="B46" t="s">
        <v>51</v>
      </c>
      <c r="C46" s="2">
        <v>4964.8100000000004</v>
      </c>
      <c r="D46" s="3"/>
      <c r="E46" s="22">
        <f>C46/$I$6</f>
        <v>543.19584245076589</v>
      </c>
      <c r="G46" s="21">
        <f>E46/$E$51</f>
        <v>4.8635494415618506E-2</v>
      </c>
    </row>
    <row r="47" spans="1:7" x14ac:dyDescent="0.25">
      <c r="C47" s="2"/>
      <c r="D47" s="3"/>
      <c r="E47" s="22"/>
      <c r="G47" s="21"/>
    </row>
    <row r="48" spans="1:7" x14ac:dyDescent="0.25">
      <c r="B48" s="8" t="s">
        <v>49</v>
      </c>
      <c r="C48" s="24">
        <f>SUM(C49)</f>
        <v>4635</v>
      </c>
      <c r="D48" s="3"/>
      <c r="E48" s="19">
        <f>C48/$I$6</f>
        <v>507.11159737417938</v>
      </c>
      <c r="G48" s="23">
        <f>E48/$E$51</f>
        <v>4.5404661329716899E-2</v>
      </c>
    </row>
    <row r="49" spans="1:7" hidden="1" x14ac:dyDescent="0.25">
      <c r="A49" t="s">
        <v>50</v>
      </c>
      <c r="B49" t="s">
        <v>49</v>
      </c>
      <c r="C49" s="2">
        <v>4635</v>
      </c>
      <c r="D49" s="3"/>
      <c r="E49" s="22">
        <f>C49/$I$6</f>
        <v>507.11159737417938</v>
      </c>
      <c r="G49" s="21">
        <f>E49/$E$51</f>
        <v>4.5404661329716899E-2</v>
      </c>
    </row>
    <row r="50" spans="1:7" x14ac:dyDescent="0.25">
      <c r="D50" s="3"/>
      <c r="E50" s="22"/>
      <c r="G50" s="21"/>
    </row>
    <row r="51" spans="1:7" x14ac:dyDescent="0.25">
      <c r="B51" s="11" t="s">
        <v>48</v>
      </c>
      <c r="C51" s="20">
        <f>C12+C35+C38+C45+C48</f>
        <v>102082.03</v>
      </c>
      <c r="D51" s="3"/>
      <c r="E51" s="19">
        <f>C51/$I$6</f>
        <v>11168.712253829321</v>
      </c>
      <c r="G51" s="18">
        <f>E51/$E$51</f>
        <v>1</v>
      </c>
    </row>
    <row r="52" spans="1:7" ht="15.75" thickBot="1" x14ac:dyDescent="0.3">
      <c r="B52" s="3"/>
      <c r="C52" s="3"/>
      <c r="D52" s="3"/>
      <c r="E52" s="3"/>
    </row>
    <row r="53" spans="1:7" ht="15.75" thickBot="1" x14ac:dyDescent="0.3">
      <c r="B53" s="17" t="s">
        <v>47</v>
      </c>
      <c r="C53" s="14">
        <f>C8+C9+C51</f>
        <v>409173.79000000004</v>
      </c>
      <c r="D53" s="16"/>
      <c r="E53" s="13">
        <f>E8+E9+E51</f>
        <v>45113.507483588619</v>
      </c>
    </row>
    <row r="55" spans="1:7" ht="15.75" thickBot="1" x14ac:dyDescent="0.3"/>
    <row r="56" spans="1:7" ht="15.75" thickBot="1" x14ac:dyDescent="0.3">
      <c r="B56" s="15" t="s">
        <v>46</v>
      </c>
      <c r="C56" s="14">
        <v>140000</v>
      </c>
      <c r="E56" s="13">
        <f>C56/I6</f>
        <v>15317.286652078774</v>
      </c>
    </row>
    <row r="58" spans="1:7" ht="15.75" thickBot="1" x14ac:dyDescent="0.3"/>
    <row r="59" spans="1:7" ht="15.75" thickBot="1" x14ac:dyDescent="0.3">
      <c r="B59" s="15" t="s">
        <v>45</v>
      </c>
      <c r="C59" s="14">
        <f>C53+C56</f>
        <v>549173.79</v>
      </c>
      <c r="E59" s="13">
        <f>E53+E56</f>
        <v>60430.794135667391</v>
      </c>
    </row>
    <row r="61" spans="1:7" x14ac:dyDescent="0.25">
      <c r="B61" s="36" t="s">
        <v>82</v>
      </c>
    </row>
    <row r="62" spans="1:7" x14ac:dyDescent="0.25">
      <c r="B62" s="36" t="s">
        <v>83</v>
      </c>
    </row>
    <row r="63" spans="1:7" x14ac:dyDescent="0.25">
      <c r="B63" s="36" t="s">
        <v>84</v>
      </c>
    </row>
  </sheetData>
  <mergeCells count="1">
    <mergeCell ref="H4:I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K53"/>
  <sheetViews>
    <sheetView showRowColHeaders="0" workbookViewId="0">
      <selection activeCell="E14" sqref="E14"/>
    </sheetView>
  </sheetViews>
  <sheetFormatPr defaultRowHeight="15" x14ac:dyDescent="0.25"/>
  <cols>
    <col min="1" max="3" width="9.140625" style="45"/>
    <col min="4" max="4" width="18.5703125" style="45" customWidth="1"/>
    <col min="5" max="5" width="9.140625" style="45"/>
    <col min="6" max="6" width="12.5703125" style="45" customWidth="1"/>
    <col min="7" max="7" width="10.5703125" style="45" customWidth="1"/>
    <col min="8" max="8" width="13" style="45" customWidth="1"/>
    <col min="9" max="16384" width="9.140625" style="45"/>
  </cols>
  <sheetData>
    <row r="6" spans="4:11" ht="21" x14ac:dyDescent="0.35">
      <c r="D6" s="44" t="s">
        <v>85</v>
      </c>
      <c r="K6" s="45" t="s">
        <v>86</v>
      </c>
    </row>
    <row r="7" spans="4:11" x14ac:dyDescent="0.25">
      <c r="D7" s="45" t="s">
        <v>87</v>
      </c>
    </row>
    <row r="8" spans="4:11" x14ac:dyDescent="0.25">
      <c r="F8" s="45" t="s">
        <v>88</v>
      </c>
      <c r="G8" s="45" t="s">
        <v>89</v>
      </c>
      <c r="H8" s="46" t="s">
        <v>90</v>
      </c>
      <c r="J8" s="45" t="s">
        <v>91</v>
      </c>
      <c r="K8" s="45" t="s">
        <v>92</v>
      </c>
    </row>
    <row r="9" spans="4:11" ht="18.75" x14ac:dyDescent="0.3">
      <c r="D9" s="47" t="s">
        <v>93</v>
      </c>
    </row>
    <row r="10" spans="4:11" x14ac:dyDescent="0.25">
      <c r="D10" s="45" t="s">
        <v>94</v>
      </c>
      <c r="F10" s="45">
        <v>8370</v>
      </c>
      <c r="G10" s="45">
        <v>1476</v>
      </c>
      <c r="H10" s="45">
        <v>9846</v>
      </c>
    </row>
    <row r="11" spans="4:11" x14ac:dyDescent="0.25">
      <c r="D11" s="45" t="s">
        <v>95</v>
      </c>
      <c r="F11" s="45">
        <v>1206</v>
      </c>
      <c r="G11" s="45">
        <v>199</v>
      </c>
      <c r="H11" s="45">
        <f t="shared" ref="H11:H17" si="0">SUM(F11:G11)</f>
        <v>1405</v>
      </c>
    </row>
    <row r="12" spans="4:11" x14ac:dyDescent="0.25">
      <c r="D12" s="45" t="s">
        <v>96</v>
      </c>
      <c r="F12" s="45">
        <v>1400</v>
      </c>
      <c r="G12" s="45">
        <v>252</v>
      </c>
      <c r="H12" s="45">
        <f t="shared" si="0"/>
        <v>1652</v>
      </c>
    </row>
    <row r="13" spans="4:11" x14ac:dyDescent="0.25">
      <c r="D13" s="45" t="s">
        <v>97</v>
      </c>
      <c r="F13" s="45">
        <v>29</v>
      </c>
      <c r="G13" s="45">
        <v>5</v>
      </c>
      <c r="H13" s="45">
        <f t="shared" si="0"/>
        <v>34</v>
      </c>
    </row>
    <row r="14" spans="4:11" x14ac:dyDescent="0.25">
      <c r="D14" s="45" t="s">
        <v>98</v>
      </c>
      <c r="F14" s="45">
        <v>11587</v>
      </c>
      <c r="G14" s="45">
        <v>2332</v>
      </c>
      <c r="H14" s="45">
        <f t="shared" si="0"/>
        <v>13919</v>
      </c>
    </row>
    <row r="15" spans="4:11" x14ac:dyDescent="0.25">
      <c r="D15" s="45" t="s">
        <v>99</v>
      </c>
      <c r="F15" s="45">
        <v>468</v>
      </c>
      <c r="G15" s="45">
        <v>75</v>
      </c>
      <c r="H15" s="45">
        <f t="shared" si="0"/>
        <v>543</v>
      </c>
    </row>
    <row r="16" spans="4:11" x14ac:dyDescent="0.25">
      <c r="D16" s="45" t="s">
        <v>100</v>
      </c>
      <c r="F16" s="45">
        <v>233</v>
      </c>
      <c r="G16" s="45">
        <v>42</v>
      </c>
      <c r="H16" s="45">
        <f t="shared" si="0"/>
        <v>275</v>
      </c>
    </row>
    <row r="17" spans="4:8" x14ac:dyDescent="0.25">
      <c r="D17" s="45" t="s">
        <v>101</v>
      </c>
      <c r="F17" s="45">
        <v>1820</v>
      </c>
      <c r="G17" s="45">
        <v>392</v>
      </c>
      <c r="H17" s="45">
        <f t="shared" si="0"/>
        <v>2212</v>
      </c>
    </row>
    <row r="18" spans="4:8" ht="18.75" x14ac:dyDescent="0.3">
      <c r="F18" s="47">
        <f>SUM(F10:F17)</f>
        <v>25113</v>
      </c>
      <c r="G18" s="47">
        <f>SUM(G10:G17)</f>
        <v>4773</v>
      </c>
      <c r="H18" s="48">
        <v>29886</v>
      </c>
    </row>
    <row r="20" spans="4:8" ht="18.75" x14ac:dyDescent="0.3">
      <c r="D20" s="47" t="s">
        <v>102</v>
      </c>
    </row>
    <row r="21" spans="4:8" x14ac:dyDescent="0.25">
      <c r="D21" s="45" t="s">
        <v>94</v>
      </c>
      <c r="F21" s="45">
        <v>343</v>
      </c>
      <c r="G21" s="45">
        <v>92</v>
      </c>
      <c r="H21" s="45">
        <f>SUM(F21:G21)</f>
        <v>435</v>
      </c>
    </row>
    <row r="22" spans="4:8" x14ac:dyDescent="0.25">
      <c r="D22" s="45" t="s">
        <v>103</v>
      </c>
      <c r="F22" s="45">
        <v>1472</v>
      </c>
      <c r="G22" s="45">
        <v>398</v>
      </c>
      <c r="H22" s="45">
        <f>SUM(F22:G22)</f>
        <v>1870</v>
      </c>
    </row>
    <row r="23" spans="4:8" x14ac:dyDescent="0.25">
      <c r="D23" s="45" t="s">
        <v>101</v>
      </c>
      <c r="F23" s="45">
        <v>248</v>
      </c>
      <c r="G23" s="45">
        <v>62</v>
      </c>
      <c r="H23" s="45">
        <f>SUM(F23:G23)</f>
        <v>310</v>
      </c>
    </row>
    <row r="24" spans="4:8" ht="18.75" x14ac:dyDescent="0.3">
      <c r="F24" s="47">
        <f>SUM(F21:F23)</f>
        <v>2063</v>
      </c>
      <c r="G24" s="47">
        <f>SUM(G21:G23)</f>
        <v>552</v>
      </c>
      <c r="H24" s="48">
        <v>2615</v>
      </c>
    </row>
    <row r="25" spans="4:8" ht="18.75" x14ac:dyDescent="0.3">
      <c r="D25" s="47" t="s">
        <v>104</v>
      </c>
    </row>
    <row r="26" spans="4:8" x14ac:dyDescent="0.25">
      <c r="D26" s="45" t="s">
        <v>105</v>
      </c>
      <c r="F26" s="45">
        <v>5550</v>
      </c>
      <c r="G26" s="45">
        <v>1498</v>
      </c>
      <c r="H26" s="45">
        <f>SUM(F26:G26)</f>
        <v>7048</v>
      </c>
    </row>
    <row r="27" spans="4:8" x14ac:dyDescent="0.25">
      <c r="D27" s="45" t="s">
        <v>106</v>
      </c>
      <c r="F27" s="45">
        <v>1574</v>
      </c>
      <c r="G27" s="45">
        <v>0</v>
      </c>
      <c r="H27" s="45">
        <v>1574</v>
      </c>
    </row>
    <row r="28" spans="4:8" x14ac:dyDescent="0.25">
      <c r="D28" s="45" t="s">
        <v>107</v>
      </c>
      <c r="F28" s="45">
        <v>1800</v>
      </c>
      <c r="G28" s="45">
        <v>0</v>
      </c>
      <c r="H28" s="45">
        <v>1800</v>
      </c>
    </row>
    <row r="29" spans="4:8" x14ac:dyDescent="0.25">
      <c r="D29" s="45" t="s">
        <v>108</v>
      </c>
      <c r="F29" s="45">
        <v>328</v>
      </c>
      <c r="G29" s="45">
        <v>0</v>
      </c>
      <c r="H29" s="45">
        <v>328</v>
      </c>
    </row>
    <row r="30" spans="4:8" x14ac:dyDescent="0.25">
      <c r="D30" s="45" t="s">
        <v>109</v>
      </c>
      <c r="F30" s="45">
        <v>220</v>
      </c>
      <c r="G30" s="45">
        <v>0</v>
      </c>
      <c r="H30" s="45">
        <v>220</v>
      </c>
    </row>
    <row r="31" spans="4:8" x14ac:dyDescent="0.25">
      <c r="D31" s="45" t="s">
        <v>110</v>
      </c>
      <c r="F31" s="45">
        <v>856</v>
      </c>
      <c r="G31" s="45">
        <v>0</v>
      </c>
      <c r="H31" s="45">
        <v>856</v>
      </c>
    </row>
    <row r="32" spans="4:8" ht="18.75" x14ac:dyDescent="0.3">
      <c r="F32" s="47">
        <f>SUM(F26:F31)</f>
        <v>10328</v>
      </c>
      <c r="G32" s="47">
        <v>1498</v>
      </c>
      <c r="H32" s="48">
        <v>11826</v>
      </c>
    </row>
    <row r="33" spans="4:8" ht="18.75" x14ac:dyDescent="0.3">
      <c r="F33" s="47"/>
      <c r="G33" s="47"/>
      <c r="H33" s="48"/>
    </row>
    <row r="34" spans="4:8" ht="18.75" x14ac:dyDescent="0.3">
      <c r="D34" s="47" t="s">
        <v>111</v>
      </c>
    </row>
    <row r="35" spans="4:8" x14ac:dyDescent="0.25">
      <c r="D35" s="45" t="s">
        <v>112</v>
      </c>
      <c r="F35" s="45">
        <v>318</v>
      </c>
      <c r="G35" s="45">
        <v>86</v>
      </c>
      <c r="H35" s="45">
        <f>SUM(F35:G35)</f>
        <v>404</v>
      </c>
    </row>
    <row r="36" spans="4:8" x14ac:dyDescent="0.25">
      <c r="D36" s="45" t="s">
        <v>113</v>
      </c>
      <c r="F36" s="45">
        <v>1645</v>
      </c>
      <c r="G36" s="45">
        <v>444</v>
      </c>
      <c r="H36" s="45">
        <f>SUM(F36:G36)</f>
        <v>2089</v>
      </c>
    </row>
    <row r="37" spans="4:8" x14ac:dyDescent="0.25">
      <c r="D37" s="45" t="s">
        <v>114</v>
      </c>
      <c r="F37" s="45">
        <v>328</v>
      </c>
      <c r="G37" s="45">
        <v>0</v>
      </c>
      <c r="H37" s="45">
        <v>328</v>
      </c>
    </row>
    <row r="38" spans="4:8" x14ac:dyDescent="0.25">
      <c r="D38" s="45" t="s">
        <v>115</v>
      </c>
      <c r="F38" s="45">
        <v>950</v>
      </c>
      <c r="G38" s="45">
        <v>0</v>
      </c>
      <c r="H38" s="45">
        <v>950</v>
      </c>
    </row>
    <row r="39" spans="4:8" x14ac:dyDescent="0.25">
      <c r="D39" s="45" t="s">
        <v>116</v>
      </c>
      <c r="F39" s="45">
        <v>1220</v>
      </c>
      <c r="G39" s="45">
        <v>330</v>
      </c>
      <c r="H39" s="45">
        <f>SUM(F39:G39)</f>
        <v>1550</v>
      </c>
    </row>
    <row r="40" spans="4:8" x14ac:dyDescent="0.25">
      <c r="D40" s="45" t="s">
        <v>117</v>
      </c>
      <c r="F40" s="45">
        <v>98</v>
      </c>
      <c r="G40" s="45">
        <v>0</v>
      </c>
      <c r="H40" s="45">
        <v>98</v>
      </c>
    </row>
    <row r="41" spans="4:8" x14ac:dyDescent="0.25">
      <c r="D41" s="45" t="s">
        <v>118</v>
      </c>
      <c r="F41" s="45">
        <v>1334</v>
      </c>
      <c r="G41" s="45">
        <v>0</v>
      </c>
      <c r="H41" s="45">
        <v>1334</v>
      </c>
    </row>
    <row r="42" spans="4:8" x14ac:dyDescent="0.25">
      <c r="D42" s="45" t="s">
        <v>119</v>
      </c>
      <c r="F42" s="45">
        <v>45</v>
      </c>
      <c r="G42" s="45">
        <v>0</v>
      </c>
      <c r="H42" s="45">
        <v>45</v>
      </c>
    </row>
    <row r="43" spans="4:8" x14ac:dyDescent="0.25">
      <c r="D43" s="45" t="s">
        <v>120</v>
      </c>
      <c r="F43" s="45">
        <v>741</v>
      </c>
      <c r="G43" s="45">
        <v>0</v>
      </c>
      <c r="H43" s="45">
        <v>741</v>
      </c>
    </row>
    <row r="44" spans="4:8" ht="18.75" x14ac:dyDescent="0.3">
      <c r="F44" s="47">
        <f>SUM(F35:F43)</f>
        <v>6679</v>
      </c>
      <c r="G44" s="47">
        <f>SUM(G35:G43)</f>
        <v>860</v>
      </c>
      <c r="H44" s="48">
        <v>7539</v>
      </c>
    </row>
    <row r="47" spans="4:8" ht="21" x14ac:dyDescent="0.35">
      <c r="D47" s="44" t="s">
        <v>121</v>
      </c>
      <c r="F47" s="44">
        <v>44183</v>
      </c>
      <c r="G47" s="44">
        <v>7683</v>
      </c>
      <c r="H47" s="49">
        <v>51866</v>
      </c>
    </row>
    <row r="49" spans="4:10" x14ac:dyDescent="0.25">
      <c r="J49" s="45" t="s">
        <v>122</v>
      </c>
    </row>
    <row r="50" spans="4:10" x14ac:dyDescent="0.25">
      <c r="J50" s="45" t="s">
        <v>123</v>
      </c>
    </row>
    <row r="52" spans="4:10" x14ac:dyDescent="0.25">
      <c r="D52" s="53" t="s">
        <v>175</v>
      </c>
    </row>
    <row r="53" spans="4:10" x14ac:dyDescent="0.25">
      <c r="D53" s="53" t="s">
        <v>181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H92"/>
  <sheetViews>
    <sheetView showRowColHeaders="0" workbookViewId="0">
      <selection activeCell="E14" sqref="E14"/>
    </sheetView>
  </sheetViews>
  <sheetFormatPr defaultColWidth="12.5703125" defaultRowHeight="15.75" x14ac:dyDescent="0.25"/>
  <cols>
    <col min="1" max="16384" width="12.5703125" style="50"/>
  </cols>
  <sheetData>
    <row r="2" spans="2:7" x14ac:dyDescent="0.25">
      <c r="B2" s="50" t="s">
        <v>124</v>
      </c>
    </row>
    <row r="5" spans="2:7" x14ac:dyDescent="0.25">
      <c r="B5" s="50" t="s">
        <v>125</v>
      </c>
    </row>
    <row r="7" spans="2:7" x14ac:dyDescent="0.25">
      <c r="B7" s="50" t="s">
        <v>126</v>
      </c>
    </row>
    <row r="9" spans="2:7" x14ac:dyDescent="0.25">
      <c r="B9" s="50" t="s">
        <v>127</v>
      </c>
      <c r="G9" s="54" t="s">
        <v>128</v>
      </c>
    </row>
    <row r="10" spans="2:7" x14ac:dyDescent="0.25">
      <c r="B10" s="50" t="s">
        <v>129</v>
      </c>
    </row>
    <row r="11" spans="2:7" x14ac:dyDescent="0.25">
      <c r="B11" s="50" t="s">
        <v>130</v>
      </c>
      <c r="E11" s="50">
        <v>138</v>
      </c>
    </row>
    <row r="12" spans="2:7" x14ac:dyDescent="0.25">
      <c r="B12" s="50" t="s">
        <v>131</v>
      </c>
      <c r="E12" s="50">
        <v>90</v>
      </c>
    </row>
    <row r="13" spans="2:7" x14ac:dyDescent="0.25">
      <c r="B13" s="50" t="s">
        <v>132</v>
      </c>
      <c r="C13" s="50" t="s">
        <v>133</v>
      </c>
    </row>
    <row r="14" spans="2:7" x14ac:dyDescent="0.25">
      <c r="B14" s="50" t="s">
        <v>130</v>
      </c>
      <c r="E14" s="50">
        <v>126</v>
      </c>
    </row>
    <row r="15" spans="2:7" x14ac:dyDescent="0.25">
      <c r="B15" s="50" t="s">
        <v>131</v>
      </c>
      <c r="D15" s="50" t="s">
        <v>134</v>
      </c>
      <c r="E15" s="50">
        <v>180</v>
      </c>
    </row>
    <row r="16" spans="2:7" x14ac:dyDescent="0.25">
      <c r="B16" s="50" t="s">
        <v>135</v>
      </c>
    </row>
    <row r="17" spans="2:6" x14ac:dyDescent="0.25">
      <c r="B17" s="50" t="s">
        <v>136</v>
      </c>
      <c r="E17" s="50">
        <v>3000</v>
      </c>
    </row>
    <row r="18" spans="2:6" x14ac:dyDescent="0.25">
      <c r="B18" s="50" t="s">
        <v>137</v>
      </c>
      <c r="E18" s="50">
        <v>270</v>
      </c>
    </row>
    <row r="19" spans="2:6" x14ac:dyDescent="0.25">
      <c r="B19" s="50" t="s">
        <v>138</v>
      </c>
      <c r="E19" s="50">
        <v>170</v>
      </c>
    </row>
    <row r="20" spans="2:6" x14ac:dyDescent="0.25">
      <c r="B20" s="50" t="s">
        <v>139</v>
      </c>
      <c r="E20" s="50">
        <v>340</v>
      </c>
    </row>
    <row r="21" spans="2:6" x14ac:dyDescent="0.25">
      <c r="B21" s="50" t="s">
        <v>140</v>
      </c>
      <c r="E21" s="50">
        <v>216</v>
      </c>
    </row>
    <row r="22" spans="2:6" x14ac:dyDescent="0.25">
      <c r="F22" s="55">
        <f>SUM(E11:E21)</f>
        <v>4530</v>
      </c>
    </row>
    <row r="23" spans="2:6" x14ac:dyDescent="0.25">
      <c r="B23" s="50" t="s">
        <v>141</v>
      </c>
    </row>
    <row r="25" spans="2:6" x14ac:dyDescent="0.25">
      <c r="B25" s="50" t="s">
        <v>142</v>
      </c>
    </row>
    <row r="26" spans="2:6" x14ac:dyDescent="0.25">
      <c r="B26" s="50" t="s">
        <v>130</v>
      </c>
      <c r="E26" s="50">
        <v>255</v>
      </c>
    </row>
    <row r="27" spans="2:6" x14ac:dyDescent="0.25">
      <c r="B27" s="50" t="s">
        <v>131</v>
      </c>
      <c r="E27" s="50">
        <v>175</v>
      </c>
    </row>
    <row r="28" spans="2:6" x14ac:dyDescent="0.25">
      <c r="F28" s="55">
        <f>SUM(E26:E27)</f>
        <v>430</v>
      </c>
    </row>
    <row r="29" spans="2:6" x14ac:dyDescent="0.25">
      <c r="B29" s="50" t="s">
        <v>143</v>
      </c>
    </row>
    <row r="31" spans="2:6" x14ac:dyDescent="0.25">
      <c r="B31" s="50" t="s">
        <v>144</v>
      </c>
    </row>
    <row r="32" spans="2:6" x14ac:dyDescent="0.25">
      <c r="B32" s="50" t="s">
        <v>145</v>
      </c>
    </row>
    <row r="34" spans="2:7" x14ac:dyDescent="0.25">
      <c r="B34" s="50" t="s">
        <v>130</v>
      </c>
      <c r="E34" s="50">
        <v>318</v>
      </c>
    </row>
    <row r="35" spans="2:7" x14ac:dyDescent="0.25">
      <c r="B35" s="50" t="s">
        <v>146</v>
      </c>
      <c r="E35" s="50">
        <v>39</v>
      </c>
    </row>
    <row r="36" spans="2:7" x14ac:dyDescent="0.25">
      <c r="B36" s="50" t="s">
        <v>131</v>
      </c>
      <c r="E36" s="50">
        <v>335</v>
      </c>
    </row>
    <row r="37" spans="2:7" x14ac:dyDescent="0.25">
      <c r="B37" s="50" t="s">
        <v>147</v>
      </c>
      <c r="E37" s="50">
        <v>6153</v>
      </c>
    </row>
    <row r="38" spans="2:7" x14ac:dyDescent="0.25">
      <c r="B38" s="50" t="s">
        <v>148</v>
      </c>
      <c r="E38" s="50">
        <v>3153</v>
      </c>
    </row>
    <row r="39" spans="2:7" x14ac:dyDescent="0.25">
      <c r="B39" s="50" t="s">
        <v>149</v>
      </c>
      <c r="E39" s="50">
        <v>1883</v>
      </c>
    </row>
    <row r="40" spans="2:7" x14ac:dyDescent="0.25">
      <c r="B40" s="50" t="s">
        <v>150</v>
      </c>
      <c r="E40" s="50">
        <v>4192</v>
      </c>
    </row>
    <row r="41" spans="2:7" x14ac:dyDescent="0.25">
      <c r="F41" s="55">
        <f>SUM(E34:E40)</f>
        <v>16073</v>
      </c>
    </row>
    <row r="43" spans="2:7" x14ac:dyDescent="0.25">
      <c r="G43" s="55">
        <f>SUM(F22:F41)</f>
        <v>21033</v>
      </c>
    </row>
    <row r="57" spans="2:7" x14ac:dyDescent="0.25">
      <c r="B57" s="50" t="s">
        <v>151</v>
      </c>
    </row>
    <row r="59" spans="2:7" x14ac:dyDescent="0.25">
      <c r="B59" s="50" t="s">
        <v>152</v>
      </c>
      <c r="E59" s="50">
        <v>2307</v>
      </c>
    </row>
    <row r="60" spans="2:7" x14ac:dyDescent="0.25">
      <c r="B60" s="50" t="s">
        <v>153</v>
      </c>
      <c r="E60" s="50">
        <v>1846</v>
      </c>
    </row>
    <row r="61" spans="2:7" x14ac:dyDescent="0.25">
      <c r="B61" s="50" t="s">
        <v>154</v>
      </c>
      <c r="E61" s="50">
        <v>2215</v>
      </c>
    </row>
    <row r="62" spans="2:7" x14ac:dyDescent="0.25">
      <c r="F62" s="50">
        <f>SUM(E59:E61)</f>
        <v>6368</v>
      </c>
    </row>
    <row r="64" spans="2:7" x14ac:dyDescent="0.25">
      <c r="G64" s="50">
        <v>6368</v>
      </c>
    </row>
    <row r="66" spans="2:8" x14ac:dyDescent="0.25">
      <c r="C66" s="50" t="s">
        <v>155</v>
      </c>
      <c r="E66" s="50" t="s">
        <v>156</v>
      </c>
      <c r="G66" s="50">
        <f>SUM(G64-G43)</f>
        <v>-14665</v>
      </c>
    </row>
    <row r="68" spans="2:8" x14ac:dyDescent="0.25">
      <c r="E68" s="50" t="s">
        <v>157</v>
      </c>
      <c r="G68" s="50">
        <v>14665</v>
      </c>
    </row>
    <row r="69" spans="2:8" x14ac:dyDescent="0.25">
      <c r="H69" s="51">
        <v>19064</v>
      </c>
    </row>
    <row r="70" spans="2:8" x14ac:dyDescent="0.25">
      <c r="B70" s="50" t="s">
        <v>158</v>
      </c>
    </row>
    <row r="72" spans="2:8" x14ac:dyDescent="0.25">
      <c r="B72" s="50" t="s">
        <v>159</v>
      </c>
      <c r="E72" s="50">
        <v>4192</v>
      </c>
    </row>
    <row r="73" spans="2:8" x14ac:dyDescent="0.25">
      <c r="B73" s="50" t="s">
        <v>160</v>
      </c>
      <c r="E73" s="50">
        <v>1883</v>
      </c>
    </row>
    <row r="74" spans="2:8" x14ac:dyDescent="0.25">
      <c r="B74" s="50" t="s">
        <v>161</v>
      </c>
      <c r="E74" s="50">
        <v>1883</v>
      </c>
    </row>
    <row r="75" spans="2:8" x14ac:dyDescent="0.25">
      <c r="B75" s="50" t="s">
        <v>162</v>
      </c>
      <c r="E75" s="50">
        <v>4000</v>
      </c>
    </row>
    <row r="76" spans="2:8" x14ac:dyDescent="0.25">
      <c r="B76" s="50" t="s">
        <v>163</v>
      </c>
      <c r="E76" s="50">
        <v>3153</v>
      </c>
    </row>
    <row r="77" spans="2:8" x14ac:dyDescent="0.25">
      <c r="B77" s="50" t="s">
        <v>164</v>
      </c>
    </row>
    <row r="78" spans="2:8" x14ac:dyDescent="0.25">
      <c r="B78" s="50" t="s">
        <v>165</v>
      </c>
      <c r="E78" s="50">
        <v>1500</v>
      </c>
    </row>
    <row r="79" spans="2:8" x14ac:dyDescent="0.25">
      <c r="F79" s="50">
        <f>SUM(E72:E78)</f>
        <v>16611</v>
      </c>
    </row>
    <row r="80" spans="2:8" x14ac:dyDescent="0.25">
      <c r="B80" s="50" t="s">
        <v>166</v>
      </c>
    </row>
    <row r="82" spans="2:5" x14ac:dyDescent="0.25">
      <c r="B82" s="50" t="s">
        <v>167</v>
      </c>
      <c r="E82" s="50">
        <v>2307</v>
      </c>
    </row>
    <row r="83" spans="2:5" x14ac:dyDescent="0.25">
      <c r="B83" s="50" t="s">
        <v>168</v>
      </c>
      <c r="E83" s="50">
        <v>2307</v>
      </c>
    </row>
    <row r="85" spans="2:5" x14ac:dyDescent="0.25">
      <c r="B85" s="50" t="s">
        <v>169</v>
      </c>
    </row>
    <row r="87" spans="2:5" x14ac:dyDescent="0.25">
      <c r="B87" s="50" t="s">
        <v>170</v>
      </c>
    </row>
    <row r="88" spans="2:5" x14ac:dyDescent="0.25">
      <c r="B88" s="50" t="s">
        <v>171</v>
      </c>
    </row>
    <row r="89" spans="2:5" x14ac:dyDescent="0.25">
      <c r="B89" s="50" t="s">
        <v>172</v>
      </c>
    </row>
    <row r="91" spans="2:5" x14ac:dyDescent="0.25">
      <c r="B91" s="50" t="s">
        <v>173</v>
      </c>
    </row>
    <row r="92" spans="2:5" x14ac:dyDescent="0.25">
      <c r="B92" s="5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CONIFA Summary</vt:lpstr>
      <vt:lpstr>CONIFA Transactions</vt:lpstr>
      <vt:lpstr>Per-Anders</vt:lpstr>
      <vt:lpstr>Euros by Kristof</vt:lpstr>
      <vt:lpstr>Euros by Malcolm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Per-Anders</dc:creator>
  <cp:lastModifiedBy>Per-Anders</cp:lastModifiedBy>
  <cp:lastPrinted>2016-01-05T07:28:00Z</cp:lastPrinted>
  <dcterms:created xsi:type="dcterms:W3CDTF">2016-01-02T10:38:55Z</dcterms:created>
  <dcterms:modified xsi:type="dcterms:W3CDTF">2016-01-05T07:36:29Z</dcterms:modified>
</cp:coreProperties>
</file>